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s - processos\SEGURANÇA E LIMPEZA\PESQUISA DE PREÇO\conservação e limpeza\"/>
    </mc:Choice>
  </mc:AlternateContent>
  <xr:revisionPtr revIDLastSave="0" documentId="13_ncr:1_{76BF0F15-E9C9-4A33-83E4-EC2F86040573}" xr6:coauthVersionLast="47" xr6:coauthVersionMax="47" xr10:uidLastSave="{00000000-0000-0000-0000-000000000000}"/>
  <bookViews>
    <workbookView xWindow="20370" yWindow="-120" windowWidth="29040" windowHeight="15720" tabRatio="894" activeTab="6" xr2:uid="{00000000-000D-0000-FFFF-FFFF00000000}"/>
  </bookViews>
  <sheets>
    <sheet name="TÉCNICO EXECUTIVO" sheetId="59" r:id="rId1"/>
    <sheet name="SECRETARIO EXECUTIVO" sheetId="38" r:id="rId2"/>
    <sheet name="RECEPCIONISTA" sheetId="55" r:id="rId3"/>
    <sheet name="GARÇONARIA" sheetId="54" r:id="rId4"/>
    <sheet name="ENC. GERAL" sheetId="57" r:id="rId5"/>
    <sheet name="COPEIRAGEM" sheetId="58" r:id="rId6"/>
    <sheet name="AUXILIAR SERV. GERAIS" sheetId="5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38" l="1"/>
  <c r="I115" i="59"/>
  <c r="I113" i="59"/>
  <c r="J94" i="59"/>
  <c r="I83" i="59"/>
  <c r="I82" i="59"/>
  <c r="I81" i="59"/>
  <c r="I80" i="59"/>
  <c r="I85" i="59" s="1"/>
  <c r="I79" i="59"/>
  <c r="I72" i="59"/>
  <c r="J72" i="59" s="1"/>
  <c r="I71" i="59"/>
  <c r="J71" i="59" s="1"/>
  <c r="I70" i="59"/>
  <c r="J54" i="59"/>
  <c r="J53" i="59"/>
  <c r="J59" i="59" s="1"/>
  <c r="J65" i="59" s="1"/>
  <c r="I50" i="59"/>
  <c r="I73" i="59" s="1"/>
  <c r="J73" i="59" s="1"/>
  <c r="I39" i="59"/>
  <c r="J32" i="59"/>
  <c r="J33" i="59" s="1"/>
  <c r="I116" i="58"/>
  <c r="I114" i="58"/>
  <c r="J94" i="58"/>
  <c r="I83" i="58"/>
  <c r="I82" i="58"/>
  <c r="I81" i="58"/>
  <c r="I80" i="58"/>
  <c r="I85" i="58" s="1"/>
  <c r="I79" i="58"/>
  <c r="I72" i="58"/>
  <c r="J72" i="58" s="1"/>
  <c r="I71" i="58"/>
  <c r="I75" i="58" s="1"/>
  <c r="I70" i="58"/>
  <c r="J54" i="58"/>
  <c r="J53" i="58"/>
  <c r="J59" i="58" s="1"/>
  <c r="J65" i="58" s="1"/>
  <c r="I50" i="58"/>
  <c r="I73" i="58" s="1"/>
  <c r="I39" i="58"/>
  <c r="J32" i="58"/>
  <c r="J33" i="58" s="1"/>
  <c r="J27" i="58"/>
  <c r="J79" i="59" l="1"/>
  <c r="J38" i="59"/>
  <c r="J84" i="59"/>
  <c r="J83" i="59"/>
  <c r="J74" i="59"/>
  <c r="J81" i="59"/>
  <c r="J37" i="59"/>
  <c r="J39" i="59" s="1"/>
  <c r="J63" i="59" s="1"/>
  <c r="J80" i="59"/>
  <c r="J70" i="59"/>
  <c r="J82" i="59"/>
  <c r="J126" i="59"/>
  <c r="I75" i="59"/>
  <c r="J79" i="58"/>
  <c r="J84" i="58"/>
  <c r="J44" i="58"/>
  <c r="J83" i="58"/>
  <c r="J74" i="58"/>
  <c r="J43" i="58"/>
  <c r="J127" i="58"/>
  <c r="J42" i="58"/>
  <c r="J82" i="58"/>
  <c r="J81" i="58"/>
  <c r="J38" i="58"/>
  <c r="J37" i="58"/>
  <c r="J39" i="58" s="1"/>
  <c r="J63" i="58" s="1"/>
  <c r="J80" i="58"/>
  <c r="J49" i="58"/>
  <c r="J70" i="58"/>
  <c r="J48" i="58"/>
  <c r="J73" i="58"/>
  <c r="J71" i="58"/>
  <c r="J45" i="59" l="1"/>
  <c r="J47" i="59"/>
  <c r="J42" i="59"/>
  <c r="J44" i="59"/>
  <c r="J46" i="59"/>
  <c r="J85" i="59"/>
  <c r="J93" i="59" s="1"/>
  <c r="J95" i="59" s="1"/>
  <c r="J129" i="59" s="1"/>
  <c r="J43" i="59"/>
  <c r="J75" i="59"/>
  <c r="J128" i="59" s="1"/>
  <c r="J48" i="59"/>
  <c r="J49" i="59"/>
  <c r="J50" i="58"/>
  <c r="J64" i="58" s="1"/>
  <c r="J66" i="58" s="1"/>
  <c r="J75" i="58"/>
  <c r="J129" i="58" s="1"/>
  <c r="J45" i="58"/>
  <c r="J46" i="58"/>
  <c r="J47" i="58"/>
  <c r="J85" i="58"/>
  <c r="J93" i="58" s="1"/>
  <c r="J95" i="58" s="1"/>
  <c r="J130" i="58" s="1"/>
  <c r="J50" i="59" l="1"/>
  <c r="J64" i="59" s="1"/>
  <c r="J66" i="59" s="1"/>
  <c r="J128" i="58"/>
  <c r="J104" i="58"/>
  <c r="J131" i="58" s="1"/>
  <c r="J132" i="58" l="1"/>
  <c r="J108" i="58" s="1"/>
  <c r="J127" i="59"/>
  <c r="J103" i="59" l="1"/>
  <c r="J109" i="58"/>
  <c r="J112" i="58" s="1"/>
  <c r="J111" i="58" l="1"/>
  <c r="J130" i="59"/>
  <c r="J131" i="59" s="1"/>
  <c r="J119" i="58"/>
  <c r="J121" i="58" s="1"/>
  <c r="J123" i="58" s="1"/>
  <c r="J113" i="58"/>
  <c r="J114" i="58" l="1"/>
  <c r="J133" i="58" s="1"/>
  <c r="J134" i="58" s="1"/>
  <c r="J107" i="59"/>
  <c r="I115" i="57"/>
  <c r="I113" i="57"/>
  <c r="J94" i="57"/>
  <c r="I83" i="57"/>
  <c r="I82" i="57"/>
  <c r="I81" i="57"/>
  <c r="I80" i="57"/>
  <c r="I85" i="57" s="1"/>
  <c r="I79" i="57"/>
  <c r="I72" i="57"/>
  <c r="J72" i="57" s="1"/>
  <c r="I71" i="57"/>
  <c r="I75" i="57" s="1"/>
  <c r="I70" i="57"/>
  <c r="J54" i="57"/>
  <c r="J53" i="57"/>
  <c r="J59" i="57" s="1"/>
  <c r="J65" i="57" s="1"/>
  <c r="I50" i="57"/>
  <c r="I73" i="57" s="1"/>
  <c r="I39" i="57"/>
  <c r="J32" i="57"/>
  <c r="J33" i="57" s="1"/>
  <c r="J27" i="57"/>
  <c r="J108" i="59" l="1"/>
  <c r="J79" i="57"/>
  <c r="J84" i="57"/>
  <c r="J44" i="57"/>
  <c r="J83" i="57"/>
  <c r="J74" i="57"/>
  <c r="J43" i="57"/>
  <c r="J42" i="57"/>
  <c r="J82" i="57"/>
  <c r="J126" i="57"/>
  <c r="J81" i="57"/>
  <c r="J38" i="57"/>
  <c r="J37" i="57"/>
  <c r="J39" i="57" s="1"/>
  <c r="J63" i="57" s="1"/>
  <c r="J80" i="57"/>
  <c r="J49" i="57"/>
  <c r="J70" i="57"/>
  <c r="J48" i="57"/>
  <c r="J73" i="57"/>
  <c r="J71" i="57"/>
  <c r="J112" i="59" l="1"/>
  <c r="J111" i="59"/>
  <c r="J110" i="59"/>
  <c r="J118" i="59"/>
  <c r="J120" i="59" s="1"/>
  <c r="J122" i="59" s="1"/>
  <c r="J75" i="57"/>
  <c r="J128" i="57" s="1"/>
  <c r="J45" i="57"/>
  <c r="J50" i="57" s="1"/>
  <c r="J64" i="57" s="1"/>
  <c r="J66" i="57" s="1"/>
  <c r="J46" i="57"/>
  <c r="J47" i="57"/>
  <c r="J85" i="57"/>
  <c r="J93" i="57" s="1"/>
  <c r="J95" i="57" s="1"/>
  <c r="J129" i="57" s="1"/>
  <c r="J113" i="59" l="1"/>
  <c r="J132" i="59" s="1"/>
  <c r="J133" i="59" s="1"/>
  <c r="J127" i="57"/>
  <c r="J99" i="57"/>
  <c r="J100" i="57" l="1"/>
  <c r="J103" i="57" s="1"/>
  <c r="J130" i="57" l="1"/>
  <c r="J131" i="57" s="1"/>
  <c r="J107" i="57" l="1"/>
  <c r="J108" i="57" l="1"/>
  <c r="J113" i="57" s="1"/>
  <c r="J132" i="57" s="1"/>
  <c r="J133" i="57" s="1"/>
  <c r="J110" i="57"/>
  <c r="J111" i="57"/>
  <c r="J112" i="57"/>
  <c r="J118" i="57" l="1"/>
  <c r="J120" i="57" s="1"/>
  <c r="J122" i="57" s="1"/>
  <c r="I115" i="56" l="1"/>
  <c r="I113" i="56"/>
  <c r="J94" i="56"/>
  <c r="I83" i="56"/>
  <c r="I82" i="56"/>
  <c r="I81" i="56"/>
  <c r="I80" i="56"/>
  <c r="I85" i="56" s="1"/>
  <c r="I79" i="56"/>
  <c r="I72" i="56"/>
  <c r="J72" i="56" s="1"/>
  <c r="I71" i="56"/>
  <c r="I75" i="56" s="1"/>
  <c r="I70" i="56"/>
  <c r="J54" i="56"/>
  <c r="J53" i="56"/>
  <c r="J59" i="56" s="1"/>
  <c r="J65" i="56" s="1"/>
  <c r="I50" i="56"/>
  <c r="I73" i="56" s="1"/>
  <c r="I39" i="56"/>
  <c r="J32" i="56"/>
  <c r="J33" i="56" s="1"/>
  <c r="J27" i="56"/>
  <c r="I115" i="55"/>
  <c r="I113" i="55"/>
  <c r="J94" i="55"/>
  <c r="I83" i="55"/>
  <c r="I82" i="55"/>
  <c r="I81" i="55"/>
  <c r="I80" i="55"/>
  <c r="I85" i="55" s="1"/>
  <c r="I79" i="55"/>
  <c r="I72" i="55"/>
  <c r="I70" i="55"/>
  <c r="J54" i="55"/>
  <c r="I50" i="55"/>
  <c r="I73" i="55" s="1"/>
  <c r="I39" i="55"/>
  <c r="J27" i="55"/>
  <c r="J53" i="55" s="1"/>
  <c r="J59" i="55" s="1"/>
  <c r="J65" i="55" s="1"/>
  <c r="I115" i="54"/>
  <c r="I113" i="54"/>
  <c r="J94" i="54"/>
  <c r="I85" i="54"/>
  <c r="I83" i="54"/>
  <c r="I82" i="54"/>
  <c r="I81" i="54"/>
  <c r="I80" i="54"/>
  <c r="I79" i="54"/>
  <c r="I72" i="54"/>
  <c r="I70" i="54"/>
  <c r="J54" i="54"/>
  <c r="I50" i="54"/>
  <c r="I73" i="54" s="1"/>
  <c r="I39" i="54"/>
  <c r="J27" i="54"/>
  <c r="J53" i="54" s="1"/>
  <c r="J59" i="54" s="1"/>
  <c r="J65" i="54" s="1"/>
  <c r="J79" i="56" l="1"/>
  <c r="J84" i="56"/>
  <c r="J44" i="56"/>
  <c r="J83" i="56"/>
  <c r="J74" i="56"/>
  <c r="J43" i="56"/>
  <c r="J42" i="56"/>
  <c r="J126" i="56"/>
  <c r="J82" i="56"/>
  <c r="J81" i="56"/>
  <c r="J38" i="56"/>
  <c r="J37" i="56"/>
  <c r="J39" i="56" s="1"/>
  <c r="J63" i="56" s="1"/>
  <c r="J80" i="56"/>
  <c r="J49" i="56"/>
  <c r="J70" i="56"/>
  <c r="J48" i="56"/>
  <c r="J73" i="56"/>
  <c r="J71" i="56"/>
  <c r="I75" i="55"/>
  <c r="J32" i="55"/>
  <c r="J33" i="55" s="1"/>
  <c r="I71" i="55"/>
  <c r="J32" i="54"/>
  <c r="J70" i="54"/>
  <c r="J33" i="54"/>
  <c r="I71" i="54"/>
  <c r="J71" i="54" s="1"/>
  <c r="J75" i="56" l="1"/>
  <c r="J128" i="56" s="1"/>
  <c r="J45" i="56"/>
  <c r="J50" i="56" s="1"/>
  <c r="J64" i="56" s="1"/>
  <c r="J66" i="56" s="1"/>
  <c r="J46" i="56"/>
  <c r="J47" i="56"/>
  <c r="J85" i="56"/>
  <c r="J93" i="56" s="1"/>
  <c r="J95" i="56" s="1"/>
  <c r="J129" i="56" s="1"/>
  <c r="J84" i="55"/>
  <c r="J44" i="55"/>
  <c r="J83" i="55"/>
  <c r="J74" i="55"/>
  <c r="J82" i="55"/>
  <c r="J126" i="55"/>
  <c r="J81" i="55"/>
  <c r="J38" i="55"/>
  <c r="J37" i="55"/>
  <c r="J39" i="55" s="1"/>
  <c r="J63" i="55" s="1"/>
  <c r="J80" i="55"/>
  <c r="J79" i="55"/>
  <c r="J70" i="55"/>
  <c r="J73" i="55"/>
  <c r="J72" i="55"/>
  <c r="J71" i="55"/>
  <c r="J84" i="54"/>
  <c r="J83" i="54"/>
  <c r="J74" i="54"/>
  <c r="J82" i="54"/>
  <c r="J126" i="54"/>
  <c r="J81" i="54"/>
  <c r="J38" i="54"/>
  <c r="J37" i="54"/>
  <c r="J80" i="54"/>
  <c r="J79" i="54"/>
  <c r="J73" i="54"/>
  <c r="J72" i="54"/>
  <c r="J75" i="54" s="1"/>
  <c r="J128" i="54" s="1"/>
  <c r="I75" i="54"/>
  <c r="J127" i="56" l="1"/>
  <c r="J103" i="56"/>
  <c r="J130" i="56" s="1"/>
  <c r="J45" i="55"/>
  <c r="J46" i="55"/>
  <c r="J75" i="55"/>
  <c r="J128" i="55" s="1"/>
  <c r="J47" i="55"/>
  <c r="J85" i="55"/>
  <c r="J93" i="55" s="1"/>
  <c r="J95" i="55" s="1"/>
  <c r="J129" i="55" s="1"/>
  <c r="J42" i="55"/>
  <c r="J48" i="55"/>
  <c r="J43" i="55"/>
  <c r="J49" i="55"/>
  <c r="J85" i="54"/>
  <c r="J93" i="54" s="1"/>
  <c r="J95" i="54" s="1"/>
  <c r="J129" i="54" s="1"/>
  <c r="J39" i="54"/>
  <c r="J131" i="56" l="1"/>
  <c r="J50" i="55"/>
  <c r="J64" i="55" s="1"/>
  <c r="J66" i="55" s="1"/>
  <c r="J63" i="54"/>
  <c r="J49" i="54"/>
  <c r="J43" i="54"/>
  <c r="J48" i="54"/>
  <c r="J42" i="54"/>
  <c r="J47" i="54"/>
  <c r="J44" i="54"/>
  <c r="J46" i="54"/>
  <c r="J45" i="54"/>
  <c r="J107" i="56" l="1"/>
  <c r="J127" i="55"/>
  <c r="J99" i="55"/>
  <c r="J50" i="54"/>
  <c r="J64" i="54" s="1"/>
  <c r="J66" i="54" s="1"/>
  <c r="J108" i="56" l="1"/>
  <c r="J110" i="56" s="1"/>
  <c r="J100" i="55"/>
  <c r="J103" i="55" s="1"/>
  <c r="J127" i="54"/>
  <c r="J99" i="54"/>
  <c r="J112" i="56" l="1"/>
  <c r="J111" i="56"/>
  <c r="J118" i="56"/>
  <c r="J120" i="56" s="1"/>
  <c r="J122" i="56" s="1"/>
  <c r="J130" i="55"/>
  <c r="J131" i="55" s="1"/>
  <c r="J100" i="54"/>
  <c r="J103" i="54" s="1"/>
  <c r="J113" i="56" l="1"/>
  <c r="J132" i="56" s="1"/>
  <c r="J133" i="56" s="1"/>
  <c r="J107" i="55"/>
  <c r="J130" i="54"/>
  <c r="J131" i="54" s="1"/>
  <c r="J108" i="55" l="1"/>
  <c r="J110" i="55" s="1"/>
  <c r="J107" i="54"/>
  <c r="J118" i="55" l="1"/>
  <c r="J120" i="55" s="1"/>
  <c r="J122" i="55" s="1"/>
  <c r="J112" i="55"/>
  <c r="J111" i="55"/>
  <c r="J113" i="55" s="1"/>
  <c r="J132" i="55" s="1"/>
  <c r="J133" i="55" s="1"/>
  <c r="J108" i="54"/>
  <c r="J111" i="54" s="1"/>
  <c r="J110" i="54"/>
  <c r="J118" i="54" l="1"/>
  <c r="J120" i="54" s="1"/>
  <c r="J122" i="54" s="1"/>
  <c r="J112" i="54"/>
  <c r="J113" i="54" s="1"/>
  <c r="J132" i="54" s="1"/>
  <c r="J133" i="54" s="1"/>
  <c r="J54" i="38" l="1"/>
  <c r="J53" i="38" l="1"/>
  <c r="J32" i="38" l="1"/>
  <c r="J33" i="38" s="1"/>
  <c r="I115" i="38"/>
  <c r="I113" i="38"/>
  <c r="J94" i="38"/>
  <c r="I83" i="38"/>
  <c r="I82" i="38"/>
  <c r="I81" i="38"/>
  <c r="I80" i="38"/>
  <c r="I79" i="38"/>
  <c r="I85" i="38" s="1"/>
  <c r="I72" i="38"/>
  <c r="I70" i="38"/>
  <c r="I71" i="38" s="1"/>
  <c r="I50" i="38"/>
  <c r="I39" i="38"/>
  <c r="I73" i="38" l="1"/>
  <c r="J59" i="38"/>
  <c r="J65" i="38" s="1"/>
  <c r="J126" i="38"/>
  <c r="J37" i="38"/>
  <c r="J38" i="38"/>
  <c r="J82" i="38"/>
  <c r="J72" i="38"/>
  <c r="J73" i="38"/>
  <c r="J71" i="38"/>
  <c r="I75" i="38"/>
  <c r="J83" i="38"/>
  <c r="J84" i="38"/>
  <c r="J80" i="38"/>
  <c r="J79" i="38"/>
  <c r="J74" i="38"/>
  <c r="J81" i="38"/>
  <c r="J70" i="38"/>
  <c r="J85" i="38" l="1"/>
  <c r="J93" i="38" s="1"/>
  <c r="J95" i="38" s="1"/>
  <c r="J129" i="38" s="1"/>
  <c r="J75" i="38"/>
  <c r="J128" i="38" s="1"/>
  <c r="J39" i="38"/>
  <c r="J45" i="38" l="1"/>
  <c r="J46" i="38"/>
  <c r="J42" i="38"/>
  <c r="J43" i="38"/>
  <c r="J44" i="38"/>
  <c r="J63" i="38"/>
  <c r="J47" i="38"/>
  <c r="J49" i="38"/>
  <c r="J48" i="38"/>
  <c r="J50" i="38" l="1"/>
  <c r="J64" i="38" s="1"/>
  <c r="J66" i="38" s="1"/>
  <c r="J99" i="38" l="1"/>
  <c r="J100" i="38" s="1"/>
  <c r="J127" i="38"/>
  <c r="J103" i="38" l="1"/>
  <c r="J130" i="38" s="1"/>
  <c r="J131" i="38" s="1"/>
  <c r="J107" i="38" l="1"/>
  <c r="J108" i="38" l="1"/>
  <c r="J112" i="38" s="1"/>
  <c r="J110" i="38" l="1"/>
  <c r="J111" i="38"/>
  <c r="J118" i="38"/>
  <c r="J120" i="38" s="1"/>
  <c r="J122" i="38" s="1"/>
  <c r="J113" i="38" l="1"/>
  <c r="J132" i="38" s="1"/>
  <c r="J133" i="38" s="1"/>
</calcChain>
</file>

<file path=xl/sharedStrings.xml><?xml version="1.0" encoding="utf-8"?>
<sst xmlns="http://schemas.openxmlformats.org/spreadsheetml/2006/main" count="1466" uniqueCount="164">
  <si>
    <t>PLANILHA DE CUSTOS E FORMAÇÃO DE PREÇOS</t>
  </si>
  <si>
    <t>A</t>
  </si>
  <si>
    <t>B</t>
  </si>
  <si>
    <t>C</t>
  </si>
  <si>
    <t>D</t>
  </si>
  <si>
    <t>Identificação do Serviço</t>
  </si>
  <si>
    <t>Tipo de Serviço</t>
  </si>
  <si>
    <t>Unidade de Medida</t>
  </si>
  <si>
    <t>Tipo de serviço (mesmo serviço com características distintas)</t>
  </si>
  <si>
    <t>Categoria profissional (vinculada à execução contratual)</t>
  </si>
  <si>
    <t>Data base da categoria (dia/mês/ano)</t>
  </si>
  <si>
    <t>Salário Base</t>
  </si>
  <si>
    <t>E</t>
  </si>
  <si>
    <t>F</t>
  </si>
  <si>
    <t>G</t>
  </si>
  <si>
    <t>H</t>
  </si>
  <si>
    <t>Outros (especificar)</t>
  </si>
  <si>
    <t>Benefícios Mensais e Diários</t>
  </si>
  <si>
    <t>4.1</t>
  </si>
  <si>
    <t>%</t>
  </si>
  <si>
    <t>4.2</t>
  </si>
  <si>
    <t>Posto</t>
  </si>
  <si>
    <t>Discriminação dos Serviços</t>
  </si>
  <si>
    <t>Data de apresentação da proposta</t>
  </si>
  <si>
    <t>Município</t>
  </si>
  <si>
    <t>Ano do Acordo, Convenção ou Dissídio Coletivo</t>
  </si>
  <si>
    <t>Nº de meses de execução contratual</t>
  </si>
  <si>
    <t>Quantidade total a contratar (em função da unidade de medida)</t>
  </si>
  <si>
    <t>Dados para composição dos custos referentes à mão-de-obra</t>
  </si>
  <si>
    <t>Classificação Brasileira de Ocupações (CBO)</t>
  </si>
  <si>
    <t>Salário Nominativo da Categoria Profissional</t>
  </si>
  <si>
    <t>MÓDULO 1 - COMPOSIÇÃO DA REMUNERAÇÃO</t>
  </si>
  <si>
    <t>COMPOSIÇÃO DA REMUNERAÇÃO</t>
  </si>
  <si>
    <t>VALOR (R$)</t>
  </si>
  <si>
    <t xml:space="preserve">Adicional Periculosidade </t>
  </si>
  <si>
    <t>Adicional Insalubridade</t>
  </si>
  <si>
    <t>Adicional Noturno</t>
  </si>
  <si>
    <t>Adicional de Hora Noturna Reduzida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</si>
  <si>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</si>
  <si>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</si>
  <si>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</si>
  <si>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 (Percentual obrigatório conforme Anexo XII - IN 5/17)</t>
  </si>
  <si>
    <t>Férias e Adicional de Férias 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</si>
  <si>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</si>
  <si>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</si>
  <si>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</si>
  <si>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</si>
  <si>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</si>
  <si>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</si>
  <si>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</si>
  <si>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</si>
  <si>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</si>
  <si>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</si>
  <si>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</si>
  <si>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2.3 - Benefícios Mensais e Diários</t>
  </si>
  <si>
    <t>-</t>
  </si>
  <si>
    <t>Seguro de Vida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</si>
  <si>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</si>
  <si>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</si>
  <si>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</si>
  <si>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</si>
  <si>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</si>
  <si>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</si>
  <si>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</si>
  <si>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</si>
  <si>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</si>
  <si>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</si>
  <si>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</si>
  <si>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</si>
  <si>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</si>
  <si>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 xml:space="preserve">Aviso Prévio Trabalhado </t>
  </si>
  <si>
    <t>Incidência de GPS, FGTS e outras contribuições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</si>
  <si>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</si>
  <si>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</si>
  <si>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</si>
  <si>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</si>
  <si>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</si>
  <si>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</si>
  <si>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</si>
  <si>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</si>
  <si>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</si>
  <si>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</si>
  <si>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</si>
  <si>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</si>
  <si>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</si>
  <si>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</si>
  <si>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</si>
  <si>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Substituto nas Ausências Legais</t>
  </si>
  <si>
    <t>Substituto na Intrajornada</t>
  </si>
  <si>
    <t>TOTAL DO MÓDULO 4</t>
  </si>
  <si>
    <t>MÓDULO 5 – INSUMOS DIVERSOS</t>
  </si>
  <si>
    <t>INSUMOS DIVERSOS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</si>
  <si>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</si>
  <si>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</si>
  <si>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</si>
  <si>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</si>
  <si>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</si>
  <si>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</si>
  <si>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</si>
  <si>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</si>
  <si>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</si>
  <si>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</si>
  <si>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</si>
  <si>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</si>
  <si>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</si>
  <si>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</si>
  <si>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</si>
  <si>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</si>
  <si>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</si>
  <si>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</si>
  <si>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</si>
  <si>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</si>
  <si>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</si>
  <si>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</si>
  <si>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</si>
  <si>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</si>
  <si>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</si>
  <si>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Insumo de Materiais</t>
  </si>
  <si>
    <t>Multa sobre FGTS e contribuição social sobre o aviso prévio indenizado e sobre o aviso prévio trabalhado  (Alterado conforme Lei  nº  13.932/2019 )</t>
  </si>
  <si>
    <t>Auxílio Saúde</t>
  </si>
  <si>
    <t>Benefício Social Familiar e Benefício Natalidade (R$ 15,20)</t>
  </si>
  <si>
    <t>BRASÍLIA</t>
  </si>
  <si>
    <t>DF000045/2025</t>
  </si>
  <si>
    <t>2523-05</t>
  </si>
  <si>
    <t>Secretário-Executivo</t>
  </si>
  <si>
    <t>Secretario-Executivo</t>
  </si>
  <si>
    <t>Outros</t>
  </si>
  <si>
    <t>Transporte (R$ 5,50 x 2 x 22 - 6% x SalBase)</t>
  </si>
  <si>
    <t xml:space="preserve">Auxílio-Refeição/Alimentação [(R$ 44,70) x 22 </t>
  </si>
  <si>
    <t>Outros (Plano odontológico)</t>
  </si>
  <si>
    <t>Insumo dos Uniformes</t>
  </si>
  <si>
    <t>AGSUS</t>
  </si>
  <si>
    <t>Processo nº AGSUS.003839/2025-66</t>
  </si>
  <si>
    <t>Categoria profissional: SECRETARIO EXECUTIVO</t>
  </si>
  <si>
    <t>Categoria profissional: GARÇONARIA</t>
  </si>
  <si>
    <t>DF000042/2025</t>
  </si>
  <si>
    <t>GARÇONARIA</t>
  </si>
  <si>
    <t>5134-05</t>
  </si>
  <si>
    <t>Garçon</t>
  </si>
  <si>
    <t xml:space="preserve">Auxílio-Refeição/Alimentação [(R$ 44,30) x 22 </t>
  </si>
  <si>
    <t>Categoria profissional: RECEPCIONISTA</t>
  </si>
  <si>
    <t>RECEPÇAO</t>
  </si>
  <si>
    <t>Serviço Terceirizado</t>
  </si>
  <si>
    <t>4221-05</t>
  </si>
  <si>
    <t>Recepcionista</t>
  </si>
  <si>
    <t>Categoria profissional: AUXILIAR DE SERVIÇOS GERAIS</t>
  </si>
  <si>
    <t>SERVIÇOS GERAIS</t>
  </si>
  <si>
    <t>5134-20</t>
  </si>
  <si>
    <t>AUXILIAR DE SERVIÇOS GERAIS</t>
  </si>
  <si>
    <t>Insumo de Materiais (LIMPEZA)</t>
  </si>
  <si>
    <t xml:space="preserve">Outros </t>
  </si>
  <si>
    <t>Categoria profissional: ENCARREGADO GERAL</t>
  </si>
  <si>
    <t>Encarregado</t>
  </si>
  <si>
    <t>9922-05</t>
  </si>
  <si>
    <t>Encarregado Geral</t>
  </si>
  <si>
    <t>Categoria profissional: COPEIRO</t>
  </si>
  <si>
    <t>COPEIRAGEM</t>
  </si>
  <si>
    <t>5134-25</t>
  </si>
  <si>
    <t>COPEIRA</t>
  </si>
  <si>
    <t>Insumo de Materiais (alimentos e bebidas)</t>
  </si>
  <si>
    <t xml:space="preserve">Insumo descartáveis </t>
  </si>
  <si>
    <t>SECRETARIA</t>
  </si>
  <si>
    <t>TÉCNICO EM SECRETARIADO</t>
  </si>
  <si>
    <t>Técnico em Secretariado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</si>
</sst>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_);[Red]\(&quot;R$ 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5" fontId="2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3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2" fillId="0" borderId="3" xfId="2" applyBorder="1" applyAlignment="1">
      <alignment vertical="center"/>
    </xf>
    <xf numFmtId="2" fontId="2" fillId="0" borderId="3" xfId="2" applyNumberFormat="1" applyBorder="1" applyAlignment="1">
      <alignment vertical="center"/>
    </xf>
    <xf numFmtId="10" fontId="2" fillId="0" borderId="3" xfId="3" applyNumberFormat="1" applyBorder="1" applyAlignment="1">
      <alignment horizontal="center" vertical="center"/>
    </xf>
    <xf numFmtId="10" fontId="2" fillId="0" borderId="3" xfId="3" applyNumberFormat="1" applyFill="1" applyBorder="1" applyAlignment="1">
      <alignment horizontal="center" vertical="center"/>
    </xf>
    <xf numFmtId="2" fontId="3" fillId="0" borderId="3" xfId="2" applyNumberFormat="1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vertical="center"/>
    </xf>
    <xf numFmtId="10" fontId="2" fillId="0" borderId="3" xfId="2" applyNumberFormat="1" applyBorder="1" applyAlignment="1">
      <alignment horizontal="center" vertical="center"/>
    </xf>
    <xf numFmtId="10" fontId="2" fillId="3" borderId="3" xfId="2" applyNumberFormat="1" applyFill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2" fontId="2" fillId="0" borderId="3" xfId="2" applyNumberFormat="1" applyBorder="1" applyAlignment="1">
      <alignment horizontal="right" vertical="center"/>
    </xf>
    <xf numFmtId="0" fontId="3" fillId="5" borderId="3" xfId="2" applyFont="1" applyFill="1" applyBorder="1" applyAlignment="1">
      <alignment horizontal="center" vertical="center"/>
    </xf>
    <xf numFmtId="10" fontId="2" fillId="0" borderId="3" xfId="2" applyNumberFormat="1" applyBorder="1" applyAlignment="1">
      <alignment vertical="center"/>
    </xf>
    <xf numFmtId="2" fontId="2" fillId="0" borderId="3" xfId="2" applyNumberFormat="1" applyBorder="1" applyAlignment="1">
      <alignment horizontal="center" vertical="center"/>
    </xf>
    <xf numFmtId="10" fontId="2" fillId="0" borderId="3" xfId="3" applyNumberFormat="1" applyBorder="1" applyAlignment="1">
      <alignment vertical="center"/>
    </xf>
    <xf numFmtId="0" fontId="4" fillId="0" borderId="11" xfId="2" applyFont="1" applyBorder="1" applyAlignment="1">
      <alignment horizontal="center" vertical="center"/>
    </xf>
    <xf numFmtId="10" fontId="4" fillId="0" borderId="9" xfId="3" applyNumberFormat="1" applyFont="1" applyBorder="1" applyAlignment="1">
      <alignment vertical="center"/>
    </xf>
    <xf numFmtId="2" fontId="4" fillId="0" borderId="12" xfId="2" applyNumberFormat="1" applyFont="1" applyBorder="1" applyAlignment="1">
      <alignment vertical="center"/>
    </xf>
    <xf numFmtId="0" fontId="4" fillId="0" borderId="13" xfId="2" applyFont="1" applyBorder="1" applyAlignment="1">
      <alignment horizontal="center" vertical="center"/>
    </xf>
    <xf numFmtId="10" fontId="4" fillId="0" borderId="0" xfId="3" applyNumberFormat="1" applyFont="1" applyBorder="1" applyAlignment="1">
      <alignment vertical="center"/>
    </xf>
    <xf numFmtId="2" fontId="4" fillId="0" borderId="14" xfId="2" applyNumberFormat="1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center" vertical="center"/>
    </xf>
    <xf numFmtId="10" fontId="4" fillId="0" borderId="5" xfId="3" applyNumberFormat="1" applyFont="1" applyBorder="1" applyAlignment="1">
      <alignment vertical="center"/>
    </xf>
    <xf numFmtId="2" fontId="4" fillId="0" borderId="16" xfId="2" applyNumberFormat="1" applyFont="1" applyBorder="1" applyAlignment="1">
      <alignment vertical="center"/>
    </xf>
    <xf numFmtId="164" fontId="6" fillId="0" borderId="3" xfId="2" applyNumberFormat="1" applyFont="1" applyBorder="1" applyAlignment="1">
      <alignment vertical="center"/>
    </xf>
    <xf numFmtId="0" fontId="2" fillId="0" borderId="0" xfId="2"/>
    <xf numFmtId="2" fontId="2" fillId="0" borderId="0" xfId="2" applyNumberForma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4" applyFont="1" applyAlignment="1">
      <alignment vertical="center"/>
    </xf>
    <xf numFmtId="43" fontId="2" fillId="0" borderId="0" xfId="2" applyNumberFormat="1" applyAlignment="1">
      <alignment vertical="center"/>
    </xf>
    <xf numFmtId="0" fontId="3" fillId="6" borderId="3" xfId="2" applyFont="1" applyFill="1" applyBorder="1" applyAlignment="1">
      <alignment horizontal="center" vertical="center"/>
    </xf>
    <xf numFmtId="10" fontId="3" fillId="6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166" fontId="0" fillId="0" borderId="0" xfId="1" applyFont="1"/>
    <xf numFmtId="43" fontId="0" fillId="0" borderId="0" xfId="0" applyNumberFormat="1"/>
    <xf numFmtId="0" fontId="2" fillId="0" borderId="0" xfId="0" applyFont="1" applyAlignment="1">
      <alignment vertical="center"/>
    </xf>
    <xf numFmtId="0" fontId="2" fillId="0" borderId="17" xfId="2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2" fillId="0" borderId="17" xfId="2" applyBorder="1" applyAlignment="1">
      <alignment vertical="center"/>
    </xf>
    <xf numFmtId="2" fontId="2" fillId="0" borderId="17" xfId="2" applyNumberFormat="1" applyBorder="1" applyAlignment="1">
      <alignment vertical="center"/>
    </xf>
    <xf numFmtId="10" fontId="2" fillId="0" borderId="17" xfId="3" applyNumberFormat="1" applyBorder="1" applyAlignment="1">
      <alignment horizontal="center" vertical="center"/>
    </xf>
    <xf numFmtId="10" fontId="2" fillId="0" borderId="17" xfId="3" applyNumberFormat="1" applyFill="1" applyBorder="1" applyAlignment="1">
      <alignment horizontal="center" vertical="center"/>
    </xf>
    <xf numFmtId="2" fontId="3" fillId="0" borderId="17" xfId="2" applyNumberFormat="1" applyFont="1" applyBorder="1" applyAlignment="1">
      <alignment vertical="center"/>
    </xf>
    <xf numFmtId="0" fontId="3" fillId="6" borderId="17" xfId="2" applyFont="1" applyFill="1" applyBorder="1" applyAlignment="1">
      <alignment horizontal="center" vertical="center"/>
    </xf>
    <xf numFmtId="10" fontId="2" fillId="0" borderId="17" xfId="2" applyNumberFormat="1" applyBorder="1" applyAlignment="1">
      <alignment horizontal="center" vertical="center"/>
    </xf>
    <xf numFmtId="10" fontId="2" fillId="3" borderId="17" xfId="2" applyNumberFormat="1" applyFill="1" applyBorder="1" applyAlignment="1">
      <alignment horizontal="center" vertical="center"/>
    </xf>
    <xf numFmtId="10" fontId="3" fillId="0" borderId="17" xfId="2" applyNumberFormat="1" applyFont="1" applyBorder="1" applyAlignment="1">
      <alignment horizontal="center" vertical="center"/>
    </xf>
    <xf numFmtId="0" fontId="3" fillId="5" borderId="17" xfId="2" applyFont="1" applyFill="1" applyBorder="1" applyAlignment="1">
      <alignment horizontal="center" vertical="center"/>
    </xf>
    <xf numFmtId="10" fontId="3" fillId="6" borderId="17" xfId="2" applyNumberFormat="1" applyFont="1" applyFill="1" applyBorder="1" applyAlignment="1">
      <alignment horizontal="center" vertical="center"/>
    </xf>
    <xf numFmtId="2" fontId="2" fillId="0" borderId="17" xfId="2" applyNumberFormat="1" applyBorder="1" applyAlignment="1">
      <alignment horizontal="right" vertical="center"/>
    </xf>
    <xf numFmtId="10" fontId="2" fillId="0" borderId="17" xfId="2" applyNumberFormat="1" applyBorder="1" applyAlignment="1">
      <alignment vertical="center"/>
    </xf>
    <xf numFmtId="2" fontId="2" fillId="0" borderId="17" xfId="2" applyNumberFormat="1" applyBorder="1" applyAlignment="1">
      <alignment horizontal="center" vertical="center"/>
    </xf>
    <xf numFmtId="10" fontId="2" fillId="0" borderId="17" xfId="3" applyNumberFormat="1" applyBorder="1" applyAlignment="1">
      <alignment vertical="center"/>
    </xf>
    <xf numFmtId="0" fontId="4" fillId="0" borderId="23" xfId="2" applyFont="1" applyBorder="1" applyAlignment="1">
      <alignment horizontal="center" vertical="center"/>
    </xf>
    <xf numFmtId="10" fontId="4" fillId="0" borderId="22" xfId="3" applyNumberFormat="1" applyFont="1" applyBorder="1" applyAlignment="1">
      <alignment vertical="center"/>
    </xf>
    <xf numFmtId="2" fontId="4" fillId="0" borderId="24" xfId="2" applyNumberFormat="1" applyFont="1" applyBorder="1" applyAlignment="1">
      <alignment vertical="center"/>
    </xf>
    <xf numFmtId="164" fontId="6" fillId="0" borderId="17" xfId="2" applyNumberFormat="1" applyFont="1" applyBorder="1" applyAlignment="1">
      <alignment vertical="center"/>
    </xf>
    <xf numFmtId="44" fontId="0" fillId="0" borderId="0" xfId="7" applyFont="1"/>
    <xf numFmtId="0" fontId="2" fillId="0" borderId="3" xfId="2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3" fillId="2" borderId="3" xfId="2" applyFont="1" applyFill="1" applyBorder="1" applyAlignment="1">
      <alignment horizontal="center" vertical="center"/>
    </xf>
    <xf numFmtId="0" fontId="2" fillId="0" borderId="0" xfId="2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2" fillId="0" borderId="3" xfId="2" applyBorder="1" applyAlignment="1">
      <alignment vertical="center"/>
    </xf>
    <xf numFmtId="0" fontId="3" fillId="5" borderId="8" xfId="2" applyFont="1" applyFill="1" applyBorder="1" applyAlignment="1">
      <alignment horizontal="center" vertical="center"/>
    </xf>
    <xf numFmtId="0" fontId="3" fillId="5" borderId="9" xfId="2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2" fillId="0" borderId="3" xfId="2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2" fillId="0" borderId="1" xfId="2" applyBorder="1" applyAlignment="1">
      <alignment horizontal="left" vertical="center"/>
    </xf>
    <xf numFmtId="0" fontId="2" fillId="0" borderId="4" xfId="2" applyBorder="1" applyAlignment="1">
      <alignment horizontal="left" vertical="center"/>
    </xf>
    <xf numFmtId="0" fontId="2" fillId="0" borderId="2" xfId="2" applyBorder="1" applyAlignment="1">
      <alignment horizontal="left" vertical="center"/>
    </xf>
    <xf numFmtId="0" fontId="3" fillId="6" borderId="3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0" xfId="2" applyFont="1" applyFill="1" applyAlignment="1">
      <alignment horizontal="center" vertical="center"/>
    </xf>
    <xf numFmtId="14" fontId="2" fillId="0" borderId="3" xfId="2" applyNumberFormat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167" fontId="2" fillId="0" borderId="3" xfId="2" applyNumberFormat="1" applyBorder="1" applyAlignment="1">
      <alignment horizontal="center" vertical="center"/>
    </xf>
    <xf numFmtId="0" fontId="2" fillId="0" borderId="3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2" fillId="0" borderId="17" xfId="2" applyBorder="1" applyAlignment="1">
      <alignment horizontal="left" vertical="center"/>
    </xf>
    <xf numFmtId="0" fontId="2" fillId="0" borderId="17" xfId="2" applyBorder="1" applyAlignment="1">
      <alignment horizontal="center" vertical="center" wrapText="1"/>
    </xf>
    <xf numFmtId="0" fontId="2" fillId="0" borderId="17" xfId="2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14" fontId="2" fillId="0" borderId="17" xfId="2" applyNumberFormat="1" applyBorder="1" applyAlignment="1">
      <alignment horizontal="center" vertical="center"/>
    </xf>
    <xf numFmtId="167" fontId="2" fillId="0" borderId="17" xfId="2" applyNumberForma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4" borderId="17" xfId="2" applyFont="1" applyFill="1" applyBorder="1" applyAlignment="1">
      <alignment horizontal="center" vertical="center"/>
    </xf>
    <xf numFmtId="0" fontId="3" fillId="6" borderId="17" xfId="2" applyFont="1" applyFill="1" applyBorder="1" applyAlignment="1">
      <alignment horizontal="center" vertical="center"/>
    </xf>
    <xf numFmtId="0" fontId="2" fillId="0" borderId="17" xfId="2" applyBorder="1" applyAlignment="1">
      <alignment vertical="center"/>
    </xf>
    <xf numFmtId="0" fontId="2" fillId="0" borderId="19" xfId="2" applyBorder="1" applyAlignment="1">
      <alignment horizontal="left" vertical="center"/>
    </xf>
    <xf numFmtId="0" fontId="2" fillId="0" borderId="20" xfId="2" applyBorder="1" applyAlignment="1">
      <alignment horizontal="left" vertical="center"/>
    </xf>
    <xf numFmtId="0" fontId="2" fillId="0" borderId="18" xfId="2" applyBorder="1" applyAlignment="1">
      <alignment horizontal="left" vertical="center"/>
    </xf>
    <xf numFmtId="0" fontId="3" fillId="5" borderId="17" xfId="2" applyFont="1" applyFill="1" applyBorder="1" applyAlignment="1">
      <alignment horizontal="center" vertical="center"/>
    </xf>
    <xf numFmtId="0" fontId="3" fillId="5" borderId="19" xfId="2" applyFont="1" applyFill="1" applyBorder="1" applyAlignment="1">
      <alignment horizontal="center" vertical="center"/>
    </xf>
    <xf numFmtId="0" fontId="3" fillId="5" borderId="21" xfId="2" applyFont="1" applyFill="1" applyBorder="1" applyAlignment="1">
      <alignment horizontal="center" vertical="center"/>
    </xf>
    <xf numFmtId="0" fontId="3" fillId="5" borderId="22" xfId="2" applyFont="1" applyFill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2" fillId="0" borderId="17" xfId="2" applyBorder="1" applyAlignment="1">
      <alignment horizontal="left" vertical="center" wrapText="1"/>
    </xf>
    <xf numFmtId="0" fontId="4" fillId="0" borderId="22" xfId="2" applyFont="1" applyBorder="1" applyAlignment="1">
      <alignment horizontal="left" vertical="center"/>
    </xf>
    <xf numFmtId="0" fontId="3" fillId="0" borderId="17" xfId="2" applyFont="1" applyBorder="1" applyAlignment="1">
      <alignment horizontal="left" vertical="center"/>
    </xf>
    <xf numFmtId="0" fontId="6" fillId="0" borderId="17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</cellXfs>
  <cellStyles count="10">
    <cellStyle name="Moeda 2" xfId="7" xr:uid="{6F3DF74B-83FE-48E8-B7D2-1871FC592213}"/>
    <cellStyle name="Moeda 2 2" xfId="9" xr:uid="{EEA1B4FD-6A21-4566-8257-FCE07056BD95}"/>
    <cellStyle name="Moeda 3" xfId="4" xr:uid="{808B5339-4C0D-46E1-8635-0F69445771DA}"/>
    <cellStyle name="Moeda 4" xfId="8" xr:uid="{E1BD3390-A111-4BA5-A965-1BE8CDCD7085}"/>
    <cellStyle name="Normal" xfId="0" builtinId="0"/>
    <cellStyle name="Normal 2" xfId="2" xr:uid="{1465AF81-0025-41F7-A8A9-10FB7BAC5101}"/>
    <cellStyle name="Normal 2 2" xfId="5" xr:uid="{BFAE33D4-1961-435A-A000-505E248F19CB}"/>
    <cellStyle name="Porcentagem 2" xfId="3" xr:uid="{947EA1A2-51CE-4182-9FCF-CB917206EB31}"/>
    <cellStyle name="Vírgula" xfId="1" builtinId="3"/>
    <cellStyle name="Vírgula 2" xfId="6" xr:uid="{35C80681-BE1B-49AA-B9E8-8B152FB6DE6A}"/>
  </cellStyles>
  <dxfs count="0"/>
  <tableStyles count="1" defaultTableStyle="TableStyleMedium9" defaultPivotStyle="PivotStyleLight16">
    <tableStyle name="Invisible" pivot="0" table="0" count="0" xr9:uid="{C70E9180-F66C-4775-A6BD-BFD860EA3F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E8B2-3757-4FDE-99E3-C825046CA65E}">
  <sheetPr>
    <pageSetUpPr fitToPage="1"/>
  </sheetPr>
  <dimension ref="B1:K139"/>
  <sheetViews>
    <sheetView showGridLines="0" zoomScaleNormal="100" workbookViewId="0">
      <selection activeCell="C28" sqref="C28:H28"/>
    </sheetView>
  </sheetViews>
  <sheetFormatPr defaultRowHeight="15" x14ac:dyDescent="0.25"/>
  <cols>
    <col min="2" max="2" width="10.42578125" customWidth="1"/>
    <col min="3" max="3" width="33.85546875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</cols>
  <sheetData>
    <row r="1" spans="2:10" x14ac:dyDescent="0.25">
      <c r="B1" s="100"/>
      <c r="C1" s="100"/>
      <c r="D1" s="100"/>
      <c r="E1" s="100"/>
      <c r="F1" s="100"/>
      <c r="G1" s="100"/>
      <c r="H1" s="100"/>
      <c r="I1" s="100"/>
      <c r="J1" s="100"/>
    </row>
    <row r="2" spans="2:10" x14ac:dyDescent="0.25">
      <c r="B2" s="101" t="s">
        <v>131</v>
      </c>
      <c r="C2" s="101"/>
      <c r="D2" s="101"/>
      <c r="E2" s="101"/>
      <c r="F2" s="101"/>
      <c r="G2" s="101"/>
      <c r="H2" s="101"/>
      <c r="I2" s="101"/>
      <c r="J2" s="101"/>
    </row>
    <row r="3" spans="2:10" x14ac:dyDescent="0.25">
      <c r="B3" s="101" t="s">
        <v>0</v>
      </c>
      <c r="C3" s="101"/>
      <c r="D3" s="101"/>
      <c r="E3" s="101"/>
      <c r="F3" s="101"/>
      <c r="G3" s="101"/>
      <c r="H3" s="101"/>
      <c r="I3" s="101"/>
      <c r="J3" s="101"/>
    </row>
    <row r="4" spans="2:10" x14ac:dyDescent="0.25">
      <c r="B4" s="102" t="s">
        <v>132</v>
      </c>
      <c r="C4" s="102"/>
      <c r="D4" s="102"/>
      <c r="E4" s="102"/>
      <c r="F4" s="102"/>
      <c r="G4" s="102"/>
      <c r="H4" s="102"/>
      <c r="I4" s="102"/>
      <c r="J4" s="102"/>
    </row>
    <row r="5" spans="2:10" x14ac:dyDescent="0.25">
      <c r="B5" s="96"/>
      <c r="C5" s="96"/>
      <c r="D5" s="96"/>
      <c r="E5" s="96"/>
      <c r="F5" s="96"/>
      <c r="G5" s="96"/>
      <c r="H5" s="96"/>
      <c r="I5" s="96"/>
      <c r="J5" s="96"/>
    </row>
    <row r="6" spans="2:10" ht="18" x14ac:dyDescent="0.25">
      <c r="B6" s="103" t="s">
        <v>133</v>
      </c>
      <c r="C6" s="103"/>
      <c r="D6" s="103"/>
      <c r="E6" s="103"/>
      <c r="F6" s="103"/>
      <c r="G6" s="103"/>
      <c r="H6" s="103"/>
      <c r="I6" s="103"/>
      <c r="J6" s="103"/>
    </row>
    <row r="7" spans="2:10" x14ac:dyDescent="0.25">
      <c r="B7" s="99"/>
      <c r="C7" s="99"/>
      <c r="D7" s="99"/>
      <c r="E7" s="99"/>
      <c r="F7" s="99"/>
      <c r="G7" s="99"/>
      <c r="H7" s="99"/>
      <c r="I7" s="99"/>
      <c r="J7" s="99"/>
    </row>
    <row r="8" spans="2:10" x14ac:dyDescent="0.25">
      <c r="B8" s="70" t="s">
        <v>22</v>
      </c>
      <c r="C8" s="70"/>
      <c r="D8" s="70"/>
      <c r="E8" s="70"/>
      <c r="F8" s="70"/>
      <c r="G8" s="70"/>
      <c r="H8" s="70"/>
      <c r="I8" s="70"/>
      <c r="J8" s="70"/>
    </row>
    <row r="9" spans="2:10" x14ac:dyDescent="0.25">
      <c r="B9" s="1" t="s">
        <v>1</v>
      </c>
      <c r="C9" s="66" t="s">
        <v>23</v>
      </c>
      <c r="D9" s="66"/>
      <c r="E9" s="66"/>
      <c r="F9" s="66"/>
      <c r="G9" s="66"/>
      <c r="H9" s="66"/>
      <c r="I9" s="94"/>
      <c r="J9" s="95"/>
    </row>
    <row r="10" spans="2:10" x14ac:dyDescent="0.25">
      <c r="B10" s="1" t="s">
        <v>2</v>
      </c>
      <c r="C10" s="66" t="s">
        <v>24</v>
      </c>
      <c r="D10" s="66"/>
      <c r="E10" s="66"/>
      <c r="F10" s="66"/>
      <c r="G10" s="66"/>
      <c r="H10" s="66"/>
      <c r="I10" s="95" t="s">
        <v>121</v>
      </c>
      <c r="J10" s="95"/>
    </row>
    <row r="11" spans="2:10" x14ac:dyDescent="0.25">
      <c r="B11" s="1" t="s">
        <v>3</v>
      </c>
      <c r="C11" s="66" t="s">
        <v>25</v>
      </c>
      <c r="D11" s="66"/>
      <c r="E11" s="66"/>
      <c r="F11" s="66"/>
      <c r="G11" s="66"/>
      <c r="H11" s="66"/>
      <c r="I11" s="98" t="s">
        <v>122</v>
      </c>
      <c r="J11" s="95"/>
    </row>
    <row r="12" spans="2:10" x14ac:dyDescent="0.25">
      <c r="B12" s="1" t="s">
        <v>4</v>
      </c>
      <c r="C12" s="66" t="s">
        <v>26</v>
      </c>
      <c r="D12" s="66"/>
      <c r="E12" s="66"/>
      <c r="F12" s="66"/>
      <c r="G12" s="66"/>
      <c r="H12" s="66"/>
      <c r="I12" s="95">
        <v>12</v>
      </c>
      <c r="J12" s="95"/>
    </row>
    <row r="13" spans="2:10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x14ac:dyDescent="0.25">
      <c r="B14" s="70" t="s">
        <v>5</v>
      </c>
      <c r="C14" s="70"/>
      <c r="D14" s="70"/>
      <c r="E14" s="70"/>
      <c r="F14" s="70"/>
      <c r="G14" s="70"/>
      <c r="H14" s="70"/>
      <c r="I14" s="70"/>
      <c r="J14" s="70"/>
    </row>
    <row r="15" spans="2:10" x14ac:dyDescent="0.25">
      <c r="B15" s="95" t="s">
        <v>6</v>
      </c>
      <c r="C15" s="95"/>
      <c r="D15" s="95" t="s">
        <v>7</v>
      </c>
      <c r="E15" s="95"/>
      <c r="F15" s="95" t="s">
        <v>27</v>
      </c>
      <c r="G15" s="95"/>
      <c r="H15" s="95"/>
      <c r="I15" s="95"/>
      <c r="J15" s="95"/>
    </row>
    <row r="16" spans="2:10" x14ac:dyDescent="0.25">
      <c r="B16" s="95" t="s">
        <v>162</v>
      </c>
      <c r="C16" s="95"/>
      <c r="D16" s="95" t="s">
        <v>21</v>
      </c>
      <c r="E16" s="95"/>
      <c r="F16" s="95">
        <v>3</v>
      </c>
      <c r="G16" s="95"/>
      <c r="H16" s="95"/>
      <c r="I16" s="95"/>
      <c r="J16" s="95"/>
    </row>
    <row r="17" spans="2:1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1" x14ac:dyDescent="0.25">
      <c r="B18" s="70" t="s">
        <v>28</v>
      </c>
      <c r="C18" s="70"/>
      <c r="D18" s="70"/>
      <c r="E18" s="70"/>
      <c r="F18" s="70"/>
      <c r="G18" s="70"/>
      <c r="H18" s="70"/>
      <c r="I18" s="70"/>
      <c r="J18" s="70"/>
    </row>
    <row r="19" spans="2:11" x14ac:dyDescent="0.25">
      <c r="B19" s="1">
        <v>1</v>
      </c>
      <c r="C19" s="66" t="s">
        <v>8</v>
      </c>
      <c r="D19" s="66"/>
      <c r="E19" s="66"/>
      <c r="F19" s="66"/>
      <c r="G19" s="66"/>
      <c r="H19" s="66"/>
      <c r="I19" s="95" t="s">
        <v>125</v>
      </c>
      <c r="J19" s="95"/>
    </row>
    <row r="20" spans="2:11" x14ac:dyDescent="0.25">
      <c r="B20" s="1">
        <v>2</v>
      </c>
      <c r="C20" s="66" t="s">
        <v>29</v>
      </c>
      <c r="D20" s="66"/>
      <c r="E20" s="66"/>
      <c r="F20" s="66"/>
      <c r="G20" s="66"/>
      <c r="H20" s="66"/>
      <c r="I20" s="95" t="s">
        <v>123</v>
      </c>
      <c r="J20" s="95"/>
    </row>
    <row r="21" spans="2:11" x14ac:dyDescent="0.25">
      <c r="B21" s="1">
        <v>3</v>
      </c>
      <c r="C21" s="66" t="s">
        <v>30</v>
      </c>
      <c r="D21" s="66"/>
      <c r="E21" s="66"/>
      <c r="F21" s="66"/>
      <c r="G21" s="66"/>
      <c r="H21" s="66"/>
      <c r="I21" s="97">
        <v>5930.48</v>
      </c>
      <c r="J21" s="95"/>
    </row>
    <row r="22" spans="2:11" x14ac:dyDescent="0.25">
      <c r="B22" s="1">
        <v>4</v>
      </c>
      <c r="C22" s="66" t="s">
        <v>9</v>
      </c>
      <c r="D22" s="66"/>
      <c r="E22" s="66"/>
      <c r="F22" s="66"/>
      <c r="G22" s="66"/>
      <c r="H22" s="66"/>
      <c r="I22" s="67" t="s">
        <v>163</v>
      </c>
      <c r="J22" s="67"/>
    </row>
    <row r="23" spans="2:11" x14ac:dyDescent="0.25">
      <c r="B23" s="1">
        <v>5</v>
      </c>
      <c r="C23" s="66" t="s">
        <v>10</v>
      </c>
      <c r="D23" s="66"/>
      <c r="E23" s="66"/>
      <c r="F23" s="66"/>
      <c r="G23" s="66"/>
      <c r="H23" s="66"/>
      <c r="I23" s="94">
        <v>45658</v>
      </c>
      <c r="J23" s="95"/>
    </row>
    <row r="24" spans="2:11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2:11" x14ac:dyDescent="0.25">
      <c r="B25" s="78" t="s">
        <v>31</v>
      </c>
      <c r="C25" s="78"/>
      <c r="D25" s="78"/>
      <c r="E25" s="78"/>
      <c r="F25" s="78"/>
      <c r="G25" s="78"/>
      <c r="H25" s="78"/>
      <c r="I25" s="78"/>
      <c r="J25" s="78"/>
    </row>
    <row r="26" spans="2:11" x14ac:dyDescent="0.25">
      <c r="B26" s="4">
        <v>1</v>
      </c>
      <c r="C26" s="67" t="s">
        <v>32</v>
      </c>
      <c r="D26" s="67"/>
      <c r="E26" s="67"/>
      <c r="F26" s="67"/>
      <c r="G26" s="67"/>
      <c r="H26" s="67"/>
      <c r="I26" s="4" t="s">
        <v>19</v>
      </c>
      <c r="J26" s="4" t="s">
        <v>33</v>
      </c>
    </row>
    <row r="27" spans="2:11" x14ac:dyDescent="0.25">
      <c r="B27" s="4" t="s">
        <v>1</v>
      </c>
      <c r="C27" s="66" t="s">
        <v>11</v>
      </c>
      <c r="D27" s="66"/>
      <c r="E27" s="66"/>
      <c r="F27" s="66"/>
      <c r="G27" s="66"/>
      <c r="H27" s="66"/>
      <c r="I27" s="5"/>
      <c r="J27" s="6">
        <v>3095</v>
      </c>
    </row>
    <row r="28" spans="2:11" x14ac:dyDescent="0.25">
      <c r="B28" s="4" t="s">
        <v>2</v>
      </c>
      <c r="C28" s="66" t="s">
        <v>34</v>
      </c>
      <c r="D28" s="66"/>
      <c r="E28" s="66"/>
      <c r="F28" s="66"/>
      <c r="G28" s="66"/>
      <c r="H28" s="66"/>
      <c r="I28" s="7"/>
      <c r="J28" s="6">
        <v>0</v>
      </c>
    </row>
    <row r="29" spans="2:11" x14ac:dyDescent="0.25">
      <c r="B29" s="4" t="s">
        <v>3</v>
      </c>
      <c r="C29" s="66" t="s">
        <v>35</v>
      </c>
      <c r="D29" s="66"/>
      <c r="E29" s="66"/>
      <c r="F29" s="66"/>
      <c r="G29" s="66"/>
      <c r="H29" s="66"/>
      <c r="I29" s="7"/>
      <c r="J29" s="6">
        <v>0</v>
      </c>
    </row>
    <row r="30" spans="2:11" x14ac:dyDescent="0.25">
      <c r="B30" s="4" t="s">
        <v>4</v>
      </c>
      <c r="C30" s="66" t="s">
        <v>36</v>
      </c>
      <c r="D30" s="66"/>
      <c r="E30" s="66"/>
      <c r="F30" s="66"/>
      <c r="G30" s="66"/>
      <c r="H30" s="66"/>
      <c r="I30" s="7"/>
      <c r="J30" s="6">
        <v>0</v>
      </c>
      <c r="K30" s="43"/>
    </row>
    <row r="31" spans="2:11" x14ac:dyDescent="0.25">
      <c r="B31" s="4" t="s">
        <v>12</v>
      </c>
      <c r="C31" s="66" t="s">
        <v>37</v>
      </c>
      <c r="D31" s="66"/>
      <c r="E31" s="66"/>
      <c r="F31" s="66"/>
      <c r="G31" s="66"/>
      <c r="H31" s="66"/>
      <c r="I31" s="8"/>
      <c r="J31" s="6">
        <v>0</v>
      </c>
    </row>
    <row r="32" spans="2:11" x14ac:dyDescent="0.25">
      <c r="B32" s="4" t="s">
        <v>13</v>
      </c>
      <c r="C32" s="66" t="s">
        <v>126</v>
      </c>
      <c r="D32" s="66"/>
      <c r="E32" s="66"/>
      <c r="F32" s="66"/>
      <c r="G32" s="66"/>
      <c r="H32" s="66"/>
      <c r="I32" s="7"/>
      <c r="J32" s="6">
        <f>TRUNC(J27*I32,2)</f>
        <v>0</v>
      </c>
    </row>
    <row r="33" spans="2:11" x14ac:dyDescent="0.25">
      <c r="B33" s="67" t="s">
        <v>38</v>
      </c>
      <c r="C33" s="67"/>
      <c r="D33" s="67"/>
      <c r="E33" s="67"/>
      <c r="F33" s="67"/>
      <c r="G33" s="67"/>
      <c r="H33" s="67"/>
      <c r="I33" s="67"/>
      <c r="J33" s="9">
        <f>SUM(J27:J32)</f>
        <v>3095</v>
      </c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1"/>
    </row>
    <row r="35" spans="2:11" x14ac:dyDescent="0.25">
      <c r="B35" s="78" t="s">
        <v>39</v>
      </c>
      <c r="C35" s="78"/>
      <c r="D35" s="78"/>
      <c r="E35" s="78"/>
      <c r="F35" s="78"/>
      <c r="G35" s="78"/>
      <c r="H35" s="78"/>
      <c r="I35" s="78"/>
      <c r="J35" s="78"/>
    </row>
    <row r="36" spans="2:11" x14ac:dyDescent="0.25">
      <c r="B36" s="91" t="s">
        <v>40</v>
      </c>
      <c r="C36" s="91"/>
      <c r="D36" s="91"/>
      <c r="E36" s="91"/>
      <c r="F36" s="91"/>
      <c r="G36" s="91"/>
      <c r="H36" s="91"/>
      <c r="I36" s="37" t="s">
        <v>19</v>
      </c>
      <c r="J36" s="37" t="s">
        <v>33</v>
      </c>
    </row>
    <row r="37" spans="2:11" x14ac:dyDescent="0.25">
      <c r="B37" s="4" t="s">
        <v>1</v>
      </c>
      <c r="C37" s="66" t="s">
        <v>41</v>
      </c>
      <c r="D37" s="66"/>
      <c r="E37" s="66"/>
      <c r="F37" s="66"/>
      <c r="G37" s="66"/>
      <c r="H37" s="66"/>
      <c r="I37" s="12">
        <v>8.3333000000000004E-2</v>
      </c>
      <c r="J37" s="6">
        <f>TRUNC($J$33*I37,2)</f>
        <v>257.91000000000003</v>
      </c>
      <c r="K37" s="41"/>
    </row>
    <row r="38" spans="2:11" x14ac:dyDescent="0.25">
      <c r="B38" s="4" t="s">
        <v>2</v>
      </c>
      <c r="C38" s="66" t="s">
        <v>42</v>
      </c>
      <c r="D38" s="66"/>
      <c r="E38" s="66"/>
      <c r="F38" s="66"/>
      <c r="G38" s="66"/>
      <c r="H38" s="66"/>
      <c r="I38" s="13">
        <v>0.121</v>
      </c>
      <c r="J38" s="6">
        <f>TRUNC($J$33*I38,2)</f>
        <v>374.49</v>
      </c>
      <c r="K38" s="41"/>
    </row>
    <row r="39" spans="2:11" x14ac:dyDescent="0.25">
      <c r="B39" s="67" t="s">
        <v>43</v>
      </c>
      <c r="C39" s="67"/>
      <c r="D39" s="67"/>
      <c r="E39" s="67"/>
      <c r="F39" s="67"/>
      <c r="G39" s="67"/>
      <c r="H39" s="67"/>
      <c r="I39" s="14">
        <f>SUM(I37:I38)</f>
        <v>0.20433299999999999</v>
      </c>
      <c r="J39" s="9">
        <f>SUM(J37:J38)</f>
        <v>632.40000000000009</v>
      </c>
      <c r="K39" s="42"/>
    </row>
    <row r="40" spans="2:11" x14ac:dyDescent="0.25">
      <c r="B40" s="92"/>
      <c r="C40" s="93"/>
      <c r="D40" s="93"/>
      <c r="E40" s="93"/>
      <c r="F40" s="93"/>
      <c r="G40" s="93"/>
      <c r="H40" s="93"/>
      <c r="I40" s="93"/>
      <c r="J40" s="93"/>
    </row>
    <row r="41" spans="2:11" x14ac:dyDescent="0.25">
      <c r="B41" s="91" t="s">
        <v>44</v>
      </c>
      <c r="C41" s="91"/>
      <c r="D41" s="91"/>
      <c r="E41" s="91"/>
      <c r="F41" s="91"/>
      <c r="G41" s="91"/>
      <c r="H41" s="91"/>
      <c r="I41" s="37" t="s">
        <v>19</v>
      </c>
      <c r="J41" s="37" t="s">
        <v>33</v>
      </c>
    </row>
    <row r="42" spans="2:11" x14ac:dyDescent="0.25">
      <c r="B42" s="4" t="s">
        <v>1</v>
      </c>
      <c r="C42" s="66" t="s">
        <v>45</v>
      </c>
      <c r="D42" s="66"/>
      <c r="E42" s="66"/>
      <c r="F42" s="66"/>
      <c r="G42" s="66"/>
      <c r="H42" s="66"/>
      <c r="I42" s="12">
        <v>0.2</v>
      </c>
      <c r="J42" s="6">
        <f>TRUNC(($J$33+$J$39)*$I$42,2)</f>
        <v>745.48</v>
      </c>
    </row>
    <row r="43" spans="2:11" x14ac:dyDescent="0.25">
      <c r="B43" s="4" t="s">
        <v>2</v>
      </c>
      <c r="C43" s="66" t="s">
        <v>46</v>
      </c>
      <c r="D43" s="66"/>
      <c r="E43" s="66"/>
      <c r="F43" s="66"/>
      <c r="G43" s="66"/>
      <c r="H43" s="66"/>
      <c r="I43" s="12">
        <v>2.5000000000000001E-2</v>
      </c>
      <c r="J43" s="6">
        <f>TRUNC(($J$33+$J$39)*$I$43,2)</f>
        <v>93.18</v>
      </c>
    </row>
    <row r="44" spans="2:11" x14ac:dyDescent="0.25">
      <c r="B44" s="4" t="s">
        <v>3</v>
      </c>
      <c r="C44" s="66" t="s">
        <v>47</v>
      </c>
      <c r="D44" s="66"/>
      <c r="E44" s="66"/>
      <c r="F44" s="66"/>
      <c r="G44" s="66"/>
      <c r="H44" s="66"/>
      <c r="I44" s="12">
        <v>0.01</v>
      </c>
      <c r="J44" s="6">
        <f>TRUNC(($J$33+$J$39)*$I$44,2)</f>
        <v>37.270000000000003</v>
      </c>
    </row>
    <row r="45" spans="2:11" x14ac:dyDescent="0.25">
      <c r="B45" s="4" t="s">
        <v>4</v>
      </c>
      <c r="C45" s="66" t="s">
        <v>48</v>
      </c>
      <c r="D45" s="66"/>
      <c r="E45" s="66"/>
      <c r="F45" s="66"/>
      <c r="G45" s="66"/>
      <c r="H45" s="66"/>
      <c r="I45" s="12">
        <v>1.4999999999999999E-2</v>
      </c>
      <c r="J45" s="6">
        <f>TRUNC(($J$33+$J$39)*$I$45,2)</f>
        <v>55.91</v>
      </c>
    </row>
    <row r="46" spans="2:11" x14ac:dyDescent="0.25">
      <c r="B46" s="4" t="s">
        <v>12</v>
      </c>
      <c r="C46" s="66" t="s">
        <v>49</v>
      </c>
      <c r="D46" s="66"/>
      <c r="E46" s="66"/>
      <c r="F46" s="66"/>
      <c r="G46" s="66"/>
      <c r="H46" s="66"/>
      <c r="I46" s="12">
        <v>0.01</v>
      </c>
      <c r="J46" s="6">
        <f>TRUNC(($J$33+$J$39)*$I$46,2)</f>
        <v>37.270000000000003</v>
      </c>
    </row>
    <row r="47" spans="2:11" x14ac:dyDescent="0.25">
      <c r="B47" s="4" t="s">
        <v>13</v>
      </c>
      <c r="C47" s="66" t="s">
        <v>50</v>
      </c>
      <c r="D47" s="66"/>
      <c r="E47" s="66"/>
      <c r="F47" s="66"/>
      <c r="G47" s="66"/>
      <c r="H47" s="66"/>
      <c r="I47" s="12">
        <v>6.0000000000000001E-3</v>
      </c>
      <c r="J47" s="6">
        <f>TRUNC(($J$33+$J$39)*$I$47,2)</f>
        <v>22.36</v>
      </c>
    </row>
    <row r="48" spans="2:11" x14ac:dyDescent="0.25">
      <c r="B48" s="4" t="s">
        <v>14</v>
      </c>
      <c r="C48" s="66" t="s">
        <v>51</v>
      </c>
      <c r="D48" s="66"/>
      <c r="E48" s="66"/>
      <c r="F48" s="66"/>
      <c r="G48" s="66"/>
      <c r="H48" s="66"/>
      <c r="I48" s="12">
        <v>2E-3</v>
      </c>
      <c r="J48" s="6">
        <f>TRUNC(($J$33+$J$39)*$I$48,2)</f>
        <v>7.45</v>
      </c>
    </row>
    <row r="49" spans="2:10" x14ac:dyDescent="0.25">
      <c r="B49" s="4" t="s">
        <v>15</v>
      </c>
      <c r="C49" s="66" t="s">
        <v>52</v>
      </c>
      <c r="D49" s="66"/>
      <c r="E49" s="66"/>
      <c r="F49" s="66"/>
      <c r="G49" s="66"/>
      <c r="H49" s="66"/>
      <c r="I49" s="12">
        <v>0.08</v>
      </c>
      <c r="J49" s="6">
        <f>TRUNC(($J$33+$J$39)*$I$49,2)</f>
        <v>298.19</v>
      </c>
    </row>
    <row r="50" spans="2:10" x14ac:dyDescent="0.25">
      <c r="B50" s="67" t="s">
        <v>53</v>
      </c>
      <c r="C50" s="67"/>
      <c r="D50" s="67"/>
      <c r="E50" s="67"/>
      <c r="F50" s="67"/>
      <c r="G50" s="67"/>
      <c r="H50" s="67"/>
      <c r="I50" s="14">
        <f>SUM(I42:I49)</f>
        <v>0.34800000000000003</v>
      </c>
      <c r="J50" s="9">
        <f>SUM(J42:J49)</f>
        <v>1297.1100000000001</v>
      </c>
    </row>
    <row r="51" spans="2:10" x14ac:dyDescent="0.25">
      <c r="B51" s="86"/>
      <c r="C51" s="86"/>
      <c r="D51" s="86"/>
      <c r="E51" s="86"/>
      <c r="F51" s="86"/>
      <c r="G51" s="86"/>
      <c r="H51" s="86"/>
      <c r="I51" s="86"/>
      <c r="J51" s="87"/>
    </row>
    <row r="52" spans="2:10" x14ac:dyDescent="0.25">
      <c r="B52" s="91" t="s">
        <v>54</v>
      </c>
      <c r="C52" s="91"/>
      <c r="D52" s="91"/>
      <c r="E52" s="91"/>
      <c r="F52" s="91"/>
      <c r="G52" s="91"/>
      <c r="H52" s="91"/>
      <c r="I52" s="38"/>
      <c r="J52" s="37" t="s">
        <v>33</v>
      </c>
    </row>
    <row r="53" spans="2:10" x14ac:dyDescent="0.25">
      <c r="B53" s="4" t="s">
        <v>1</v>
      </c>
      <c r="C53" s="75" t="s">
        <v>127</v>
      </c>
      <c r="D53" s="75"/>
      <c r="E53" s="75"/>
      <c r="F53" s="75"/>
      <c r="G53" s="75"/>
      <c r="H53" s="75"/>
      <c r="I53" s="1" t="s">
        <v>55</v>
      </c>
      <c r="J53" s="15">
        <f>TRUNC((5.5*2*22)-(6%*J27),2)</f>
        <v>56.3</v>
      </c>
    </row>
    <row r="54" spans="2:10" x14ac:dyDescent="0.25">
      <c r="B54" s="4" t="s">
        <v>2</v>
      </c>
      <c r="C54" s="75" t="s">
        <v>128</v>
      </c>
      <c r="D54" s="75"/>
      <c r="E54" s="75"/>
      <c r="F54" s="75"/>
      <c r="G54" s="75"/>
      <c r="H54" s="75"/>
      <c r="I54" s="1" t="s">
        <v>55</v>
      </c>
      <c r="J54" s="15">
        <f>44.7*22</f>
        <v>983.40000000000009</v>
      </c>
    </row>
    <row r="55" spans="2:10" x14ac:dyDescent="0.25">
      <c r="B55" s="4" t="s">
        <v>3</v>
      </c>
      <c r="C55" s="88" t="s">
        <v>120</v>
      </c>
      <c r="D55" s="89"/>
      <c r="E55" s="89"/>
      <c r="F55" s="89"/>
      <c r="G55" s="89"/>
      <c r="H55" s="90"/>
      <c r="I55" s="1" t="s">
        <v>55</v>
      </c>
      <c r="J55" s="15">
        <v>15.2</v>
      </c>
    </row>
    <row r="56" spans="2:10" x14ac:dyDescent="0.25">
      <c r="B56" s="4" t="s">
        <v>4</v>
      </c>
      <c r="C56" s="75" t="s">
        <v>119</v>
      </c>
      <c r="D56" s="75"/>
      <c r="E56" s="75"/>
      <c r="F56" s="75"/>
      <c r="G56" s="75"/>
      <c r="H56" s="75"/>
      <c r="I56" s="1" t="s">
        <v>55</v>
      </c>
      <c r="J56" s="15">
        <v>200</v>
      </c>
    </row>
    <row r="57" spans="2:10" x14ac:dyDescent="0.25">
      <c r="B57" s="4" t="s">
        <v>12</v>
      </c>
      <c r="C57" s="88" t="s">
        <v>56</v>
      </c>
      <c r="D57" s="89"/>
      <c r="E57" s="89"/>
      <c r="F57" s="89"/>
      <c r="G57" s="89"/>
      <c r="H57" s="90"/>
      <c r="I57" s="1" t="s">
        <v>55</v>
      </c>
      <c r="J57" s="15">
        <v>3.61</v>
      </c>
    </row>
    <row r="58" spans="2:10" x14ac:dyDescent="0.25">
      <c r="B58" s="4" t="s">
        <v>13</v>
      </c>
      <c r="C58" s="75" t="s">
        <v>129</v>
      </c>
      <c r="D58" s="75"/>
      <c r="E58" s="75"/>
      <c r="F58" s="75"/>
      <c r="G58" s="75"/>
      <c r="H58" s="75"/>
      <c r="I58" s="1" t="s">
        <v>55</v>
      </c>
      <c r="J58" s="15">
        <v>13.364000000000001</v>
      </c>
    </row>
    <row r="59" spans="2:10" x14ac:dyDescent="0.25">
      <c r="B59" s="67" t="s">
        <v>57</v>
      </c>
      <c r="C59" s="67"/>
      <c r="D59" s="67"/>
      <c r="E59" s="67"/>
      <c r="F59" s="67"/>
      <c r="G59" s="67"/>
      <c r="H59" s="67"/>
      <c r="I59" s="67"/>
      <c r="J59" s="9">
        <f>SUM(J53:J58)</f>
        <v>1271.874</v>
      </c>
    </row>
    <row r="60" spans="2:10" x14ac:dyDescent="0.25">
      <c r="B60" s="86"/>
      <c r="C60" s="86"/>
      <c r="D60" s="86"/>
      <c r="E60" s="86"/>
      <c r="F60" s="86"/>
      <c r="G60" s="86"/>
      <c r="H60" s="86"/>
      <c r="I60" s="86"/>
      <c r="J60" s="87"/>
    </row>
    <row r="61" spans="2:10" x14ac:dyDescent="0.25">
      <c r="B61" s="70" t="s">
        <v>58</v>
      </c>
      <c r="C61" s="70"/>
      <c r="D61" s="70"/>
      <c r="E61" s="70"/>
      <c r="F61" s="70"/>
      <c r="G61" s="70"/>
      <c r="H61" s="70"/>
      <c r="I61" s="70"/>
      <c r="J61" s="70"/>
    </row>
    <row r="62" spans="2:10" x14ac:dyDescent="0.25">
      <c r="B62" s="67" t="s">
        <v>59</v>
      </c>
      <c r="C62" s="67"/>
      <c r="D62" s="67"/>
      <c r="E62" s="67"/>
      <c r="F62" s="67"/>
      <c r="G62" s="67"/>
      <c r="H62" s="67"/>
      <c r="I62" s="67"/>
      <c r="J62" s="4" t="s">
        <v>33</v>
      </c>
    </row>
    <row r="63" spans="2:10" x14ac:dyDescent="0.25">
      <c r="B63" s="4" t="s">
        <v>60</v>
      </c>
      <c r="C63" s="66" t="s">
        <v>61</v>
      </c>
      <c r="D63" s="66"/>
      <c r="E63" s="66"/>
      <c r="F63" s="66"/>
      <c r="G63" s="66"/>
      <c r="H63" s="66"/>
      <c r="I63" s="66"/>
      <c r="J63" s="6">
        <f>J39</f>
        <v>632.40000000000009</v>
      </c>
    </row>
    <row r="64" spans="2:10" x14ac:dyDescent="0.25">
      <c r="B64" s="4" t="s">
        <v>62</v>
      </c>
      <c r="C64" s="66" t="s">
        <v>63</v>
      </c>
      <c r="D64" s="66"/>
      <c r="E64" s="66"/>
      <c r="F64" s="66"/>
      <c r="G64" s="66"/>
      <c r="H64" s="66"/>
      <c r="I64" s="66"/>
      <c r="J64" s="6">
        <f>J50</f>
        <v>1297.1100000000001</v>
      </c>
    </row>
    <row r="65" spans="2:10" x14ac:dyDescent="0.25">
      <c r="B65" s="4" t="s">
        <v>64</v>
      </c>
      <c r="C65" s="66" t="s">
        <v>17</v>
      </c>
      <c r="D65" s="66"/>
      <c r="E65" s="66"/>
      <c r="F65" s="66"/>
      <c r="G65" s="66"/>
      <c r="H65" s="66"/>
      <c r="I65" s="66"/>
      <c r="J65" s="6">
        <f>J59</f>
        <v>1271.874</v>
      </c>
    </row>
    <row r="66" spans="2:10" x14ac:dyDescent="0.25">
      <c r="B66" s="67" t="s">
        <v>65</v>
      </c>
      <c r="C66" s="67"/>
      <c r="D66" s="67"/>
      <c r="E66" s="67"/>
      <c r="F66" s="67"/>
      <c r="G66" s="67"/>
      <c r="H66" s="67"/>
      <c r="I66" s="67"/>
      <c r="J66" s="9">
        <f>SUM(J63:J65)</f>
        <v>3201.384</v>
      </c>
    </row>
    <row r="67" spans="2:10" x14ac:dyDescent="0.25">
      <c r="B67" s="76"/>
      <c r="C67" s="77"/>
      <c r="D67" s="77"/>
      <c r="E67" s="77"/>
      <c r="F67" s="77"/>
      <c r="G67" s="77"/>
      <c r="H67" s="77"/>
      <c r="I67" s="77"/>
      <c r="J67" s="77"/>
    </row>
    <row r="68" spans="2:10" x14ac:dyDescent="0.25">
      <c r="B68" s="78" t="s">
        <v>66</v>
      </c>
      <c r="C68" s="78"/>
      <c r="D68" s="78"/>
      <c r="E68" s="78"/>
      <c r="F68" s="78"/>
      <c r="G68" s="78"/>
      <c r="H68" s="78"/>
      <c r="I68" s="78"/>
      <c r="J68" s="78"/>
    </row>
    <row r="69" spans="2:10" x14ac:dyDescent="0.25">
      <c r="B69" s="4">
        <v>3</v>
      </c>
      <c r="C69" s="67" t="s">
        <v>67</v>
      </c>
      <c r="D69" s="67"/>
      <c r="E69" s="67"/>
      <c r="F69" s="67"/>
      <c r="G69" s="67"/>
      <c r="H69" s="67"/>
      <c r="I69" s="4" t="s">
        <v>19</v>
      </c>
      <c r="J69" s="4" t="s">
        <v>33</v>
      </c>
    </row>
    <row r="70" spans="2:10" x14ac:dyDescent="0.25">
      <c r="B70" s="4" t="s">
        <v>1</v>
      </c>
      <c r="C70" s="66" t="s">
        <v>68</v>
      </c>
      <c r="D70" s="66"/>
      <c r="E70" s="66"/>
      <c r="F70" s="66"/>
      <c r="G70" s="66"/>
      <c r="H70" s="66"/>
      <c r="I70" s="12">
        <f>(1/12)*5%</f>
        <v>4.1666666666666666E-3</v>
      </c>
      <c r="J70" s="6">
        <f>TRUNC(I70*$J$33,2)</f>
        <v>12.89</v>
      </c>
    </row>
    <row r="71" spans="2:10" x14ac:dyDescent="0.25">
      <c r="B71" s="4" t="s">
        <v>2</v>
      </c>
      <c r="C71" s="66" t="s">
        <v>69</v>
      </c>
      <c r="D71" s="66"/>
      <c r="E71" s="66"/>
      <c r="F71" s="66"/>
      <c r="G71" s="66"/>
      <c r="H71" s="66"/>
      <c r="I71" s="12">
        <f>I49*I70</f>
        <v>3.3333333333333332E-4</v>
      </c>
      <c r="J71" s="6">
        <f>TRUNC(I71*$J$33,2)</f>
        <v>1.03</v>
      </c>
    </row>
    <row r="72" spans="2:10" x14ac:dyDescent="0.25">
      <c r="B72" s="4" t="s">
        <v>3</v>
      </c>
      <c r="C72" s="66" t="s">
        <v>70</v>
      </c>
      <c r="D72" s="66"/>
      <c r="E72" s="66"/>
      <c r="F72" s="66"/>
      <c r="G72" s="66"/>
      <c r="H72" s="66"/>
      <c r="I72" s="12">
        <f>((7/30)/12)</f>
        <v>1.9444444444444445E-2</v>
      </c>
      <c r="J72" s="6">
        <f t="shared" ref="J72:J73" si="0">TRUNC(I72*$J$33,2)</f>
        <v>60.18</v>
      </c>
    </row>
    <row r="73" spans="2:10" x14ac:dyDescent="0.25">
      <c r="B73" s="4" t="s">
        <v>4</v>
      </c>
      <c r="C73" s="66" t="s">
        <v>71</v>
      </c>
      <c r="D73" s="66"/>
      <c r="E73" s="66"/>
      <c r="F73" s="66"/>
      <c r="G73" s="66"/>
      <c r="H73" s="66"/>
      <c r="I73" s="13">
        <f>I50*I72</f>
        <v>6.7666666666666674E-3</v>
      </c>
      <c r="J73" s="6">
        <f t="shared" si="0"/>
        <v>20.94</v>
      </c>
    </row>
    <row r="74" spans="2:10" x14ac:dyDescent="0.25">
      <c r="B74" s="4" t="s">
        <v>12</v>
      </c>
      <c r="C74" s="66" t="s">
        <v>118</v>
      </c>
      <c r="D74" s="66"/>
      <c r="E74" s="66"/>
      <c r="F74" s="66"/>
      <c r="G74" s="66"/>
      <c r="H74" s="66"/>
      <c r="I74" s="12">
        <v>0.04</v>
      </c>
      <c r="J74" s="6">
        <f>TRUNC(I74*$J$33,2)</f>
        <v>123.8</v>
      </c>
    </row>
    <row r="75" spans="2:10" x14ac:dyDescent="0.25">
      <c r="B75" s="67" t="s">
        <v>72</v>
      </c>
      <c r="C75" s="67"/>
      <c r="D75" s="67"/>
      <c r="E75" s="67"/>
      <c r="F75" s="67"/>
      <c r="G75" s="67"/>
      <c r="H75" s="67"/>
      <c r="I75" s="14">
        <f>SUM(I70:I74)</f>
        <v>7.0711111111111113E-2</v>
      </c>
      <c r="J75" s="9">
        <f>SUM(J70:J74)</f>
        <v>218.83999999999997</v>
      </c>
    </row>
    <row r="76" spans="2:10" x14ac:dyDescent="0.25">
      <c r="B76" s="84"/>
      <c r="C76" s="85"/>
      <c r="D76" s="85"/>
      <c r="E76" s="85"/>
      <c r="F76" s="85"/>
      <c r="G76" s="85"/>
      <c r="H76" s="85"/>
      <c r="I76" s="85"/>
      <c r="J76" s="85"/>
    </row>
    <row r="77" spans="2:10" x14ac:dyDescent="0.25">
      <c r="B77" s="78" t="s">
        <v>73</v>
      </c>
      <c r="C77" s="78"/>
      <c r="D77" s="78"/>
      <c r="E77" s="78"/>
      <c r="F77" s="78"/>
      <c r="G77" s="78"/>
      <c r="H77" s="78"/>
      <c r="I77" s="78"/>
      <c r="J77" s="78"/>
    </row>
    <row r="78" spans="2:10" x14ac:dyDescent="0.25">
      <c r="B78" s="67" t="s">
        <v>74</v>
      </c>
      <c r="C78" s="67"/>
      <c r="D78" s="67"/>
      <c r="E78" s="67"/>
      <c r="F78" s="67"/>
      <c r="G78" s="67"/>
      <c r="H78" s="67"/>
      <c r="I78" s="4" t="s">
        <v>19</v>
      </c>
      <c r="J78" s="4" t="s">
        <v>33</v>
      </c>
    </row>
    <row r="79" spans="2:10" x14ac:dyDescent="0.25">
      <c r="B79" s="4" t="s">
        <v>1</v>
      </c>
      <c r="C79" s="66" t="s">
        <v>75</v>
      </c>
      <c r="D79" s="66"/>
      <c r="E79" s="66"/>
      <c r="F79" s="66"/>
      <c r="G79" s="66"/>
      <c r="H79" s="66"/>
      <c r="I79" s="12">
        <f>(1/12/12)+(1/12/12)+(1/12/12/3)</f>
        <v>1.6203703703703703E-2</v>
      </c>
      <c r="J79" s="6">
        <f>TRUNC(($J$33)*I79,2)</f>
        <v>50.15</v>
      </c>
    </row>
    <row r="80" spans="2:10" x14ac:dyDescent="0.25">
      <c r="B80" s="4" t="s">
        <v>2</v>
      </c>
      <c r="C80" s="66" t="s">
        <v>76</v>
      </c>
      <c r="D80" s="66"/>
      <c r="E80" s="66"/>
      <c r="F80" s="66"/>
      <c r="G80" s="66"/>
      <c r="H80" s="66"/>
      <c r="I80" s="12">
        <f>((1/30))/12</f>
        <v>2.7777777777777779E-3</v>
      </c>
      <c r="J80" s="6">
        <f t="shared" ref="J80:J84" si="1">TRUNC(($J$33)*I80,2)</f>
        <v>8.59</v>
      </c>
    </row>
    <row r="81" spans="2:10" x14ac:dyDescent="0.25">
      <c r="B81" s="4" t="s">
        <v>3</v>
      </c>
      <c r="C81" s="66" t="s">
        <v>77</v>
      </c>
      <c r="D81" s="66"/>
      <c r="E81" s="66"/>
      <c r="F81" s="66"/>
      <c r="G81" s="66"/>
      <c r="H81" s="66"/>
      <c r="I81" s="12">
        <f>((5/30)/12)*1.5%</f>
        <v>2.0833333333333332E-4</v>
      </c>
      <c r="J81" s="6">
        <f t="shared" si="1"/>
        <v>0.64</v>
      </c>
    </row>
    <row r="82" spans="2:10" x14ac:dyDescent="0.25">
      <c r="B82" s="4" t="s">
        <v>4</v>
      </c>
      <c r="C82" s="66" t="s">
        <v>78</v>
      </c>
      <c r="D82" s="66"/>
      <c r="E82" s="66"/>
      <c r="F82" s="66"/>
      <c r="G82" s="66"/>
      <c r="H82" s="66"/>
      <c r="I82" s="12">
        <f>((15/30)/12)*8%</f>
        <v>3.3333333333333331E-3</v>
      </c>
      <c r="J82" s="6">
        <f t="shared" si="1"/>
        <v>10.31</v>
      </c>
    </row>
    <row r="83" spans="2:10" x14ac:dyDescent="0.25">
      <c r="B83" s="4" t="s">
        <v>12</v>
      </c>
      <c r="C83" s="66" t="s">
        <v>79</v>
      </c>
      <c r="D83" s="66"/>
      <c r="E83" s="66"/>
      <c r="F83" s="66"/>
      <c r="G83" s="66"/>
      <c r="H83" s="66"/>
      <c r="I83" s="12">
        <f>(((4*8.33%)+(4*2.78%))/12)*2%</f>
        <v>7.4066666666666671E-4</v>
      </c>
      <c r="J83" s="6">
        <f t="shared" si="1"/>
        <v>2.29</v>
      </c>
    </row>
    <row r="84" spans="2:10" x14ac:dyDescent="0.25">
      <c r="B84" s="4" t="s">
        <v>13</v>
      </c>
      <c r="C84" s="66" t="s">
        <v>80</v>
      </c>
      <c r="D84" s="66"/>
      <c r="E84" s="66"/>
      <c r="F84" s="66"/>
      <c r="G84" s="66"/>
      <c r="H84" s="66"/>
      <c r="I84" s="12">
        <v>0</v>
      </c>
      <c r="J84" s="6">
        <f t="shared" si="1"/>
        <v>0</v>
      </c>
    </row>
    <row r="85" spans="2:10" x14ac:dyDescent="0.25">
      <c r="B85" s="67" t="s">
        <v>81</v>
      </c>
      <c r="C85" s="67"/>
      <c r="D85" s="67"/>
      <c r="E85" s="67"/>
      <c r="F85" s="67"/>
      <c r="G85" s="67"/>
      <c r="H85" s="67"/>
      <c r="I85" s="14">
        <f>SUM(I79:I84)</f>
        <v>2.3263814814814817E-2</v>
      </c>
      <c r="J85" s="9">
        <f>SUM(J79:J84)</f>
        <v>71.98</v>
      </c>
    </row>
    <row r="86" spans="2:10" x14ac:dyDescent="0.25">
      <c r="B86" s="81"/>
      <c r="C86" s="82"/>
      <c r="D86" s="82"/>
      <c r="E86" s="82"/>
      <c r="F86" s="82"/>
      <c r="G86" s="82"/>
      <c r="H86" s="82"/>
      <c r="I86" s="82"/>
      <c r="J86" s="82"/>
    </row>
    <row r="87" spans="2:10" x14ac:dyDescent="0.25">
      <c r="B87" s="67" t="s">
        <v>82</v>
      </c>
      <c r="C87" s="67"/>
      <c r="D87" s="67"/>
      <c r="E87" s="67"/>
      <c r="F87" s="67"/>
      <c r="G87" s="67"/>
      <c r="H87" s="67"/>
      <c r="I87" s="4" t="s">
        <v>19</v>
      </c>
      <c r="J87" s="4" t="s">
        <v>33</v>
      </c>
    </row>
    <row r="88" spans="2:10" x14ac:dyDescent="0.25">
      <c r="B88" s="4" t="s">
        <v>1</v>
      </c>
      <c r="C88" s="83" t="s">
        <v>83</v>
      </c>
      <c r="D88" s="66"/>
      <c r="E88" s="66"/>
      <c r="F88" s="66"/>
      <c r="G88" s="66"/>
      <c r="H88" s="66"/>
      <c r="I88" s="12">
        <v>0</v>
      </c>
      <c r="J88" s="6">
        <v>0</v>
      </c>
    </row>
    <row r="89" spans="2:10" x14ac:dyDescent="0.25">
      <c r="B89" s="67" t="s">
        <v>84</v>
      </c>
      <c r="C89" s="67"/>
      <c r="D89" s="67"/>
      <c r="E89" s="67"/>
      <c r="F89" s="67"/>
      <c r="G89" s="67"/>
      <c r="H89" s="67"/>
      <c r="I89" s="14">
        <v>0</v>
      </c>
      <c r="J89" s="9">
        <v>0</v>
      </c>
    </row>
    <row r="90" spans="2:10" x14ac:dyDescent="0.25">
      <c r="B90" s="79"/>
      <c r="C90" s="80"/>
      <c r="D90" s="80"/>
      <c r="E90" s="80"/>
      <c r="F90" s="80"/>
      <c r="G90" s="80"/>
      <c r="H90" s="80"/>
      <c r="I90" s="80"/>
      <c r="J90" s="80"/>
    </row>
    <row r="91" spans="2:10" x14ac:dyDescent="0.25">
      <c r="B91" s="70" t="s">
        <v>85</v>
      </c>
      <c r="C91" s="70"/>
      <c r="D91" s="70"/>
      <c r="E91" s="70"/>
      <c r="F91" s="70"/>
      <c r="G91" s="70"/>
      <c r="H91" s="70"/>
      <c r="I91" s="70"/>
      <c r="J91" s="70"/>
    </row>
    <row r="92" spans="2:10" x14ac:dyDescent="0.25">
      <c r="B92" s="67" t="s">
        <v>86</v>
      </c>
      <c r="C92" s="67"/>
      <c r="D92" s="67"/>
      <c r="E92" s="67"/>
      <c r="F92" s="67"/>
      <c r="G92" s="67"/>
      <c r="H92" s="67"/>
      <c r="I92" s="67"/>
      <c r="J92" s="4" t="s">
        <v>33</v>
      </c>
    </row>
    <row r="93" spans="2:10" x14ac:dyDescent="0.25">
      <c r="B93" s="4" t="s">
        <v>18</v>
      </c>
      <c r="C93" s="66" t="s">
        <v>87</v>
      </c>
      <c r="D93" s="66"/>
      <c r="E93" s="66"/>
      <c r="F93" s="66"/>
      <c r="G93" s="66"/>
      <c r="H93" s="66"/>
      <c r="I93" s="66"/>
      <c r="J93" s="6">
        <f>J85</f>
        <v>71.98</v>
      </c>
    </row>
    <row r="94" spans="2:10" x14ac:dyDescent="0.25">
      <c r="B94" s="4" t="s">
        <v>20</v>
      </c>
      <c r="C94" s="66" t="s">
        <v>88</v>
      </c>
      <c r="D94" s="66"/>
      <c r="E94" s="66"/>
      <c r="F94" s="66"/>
      <c r="G94" s="66"/>
      <c r="H94" s="66"/>
      <c r="I94" s="66"/>
      <c r="J94" s="6">
        <f>J89</f>
        <v>0</v>
      </c>
    </row>
    <row r="95" spans="2:10" x14ac:dyDescent="0.25">
      <c r="B95" s="67" t="s">
        <v>89</v>
      </c>
      <c r="C95" s="67"/>
      <c r="D95" s="67"/>
      <c r="E95" s="67"/>
      <c r="F95" s="67"/>
      <c r="G95" s="67"/>
      <c r="H95" s="67"/>
      <c r="I95" s="67"/>
      <c r="J95" s="9">
        <f>SUM(J93:J94)</f>
        <v>71.98</v>
      </c>
    </row>
    <row r="96" spans="2:10" x14ac:dyDescent="0.25">
      <c r="B96" s="76"/>
      <c r="C96" s="77"/>
      <c r="D96" s="77"/>
      <c r="E96" s="77"/>
      <c r="F96" s="77"/>
      <c r="G96" s="77"/>
      <c r="H96" s="77"/>
      <c r="I96" s="77"/>
      <c r="J96" s="77"/>
    </row>
    <row r="97" spans="2:10" x14ac:dyDescent="0.25">
      <c r="B97" s="78" t="s">
        <v>90</v>
      </c>
      <c r="C97" s="78"/>
      <c r="D97" s="78"/>
      <c r="E97" s="78"/>
      <c r="F97" s="78"/>
      <c r="G97" s="78"/>
      <c r="H97" s="78"/>
      <c r="I97" s="78"/>
      <c r="J97" s="78"/>
    </row>
    <row r="98" spans="2:10" x14ac:dyDescent="0.25">
      <c r="B98" s="4">
        <v>5</v>
      </c>
      <c r="C98" s="67" t="s">
        <v>91</v>
      </c>
      <c r="D98" s="67"/>
      <c r="E98" s="67"/>
      <c r="F98" s="67"/>
      <c r="G98" s="67"/>
      <c r="H98" s="67"/>
      <c r="I98" s="4"/>
      <c r="J98" s="4" t="s">
        <v>33</v>
      </c>
    </row>
    <row r="99" spans="2:10" x14ac:dyDescent="0.25">
      <c r="B99" s="4" t="s">
        <v>1</v>
      </c>
      <c r="C99" s="75" t="s">
        <v>130</v>
      </c>
      <c r="D99" s="75"/>
      <c r="E99" s="75"/>
      <c r="F99" s="75"/>
      <c r="G99" s="75"/>
      <c r="H99" s="75"/>
      <c r="I99" s="12">
        <v>1.4500000000000001E-2</v>
      </c>
      <c r="J99" s="6">
        <v>150</v>
      </c>
    </row>
    <row r="100" spans="2:10" x14ac:dyDescent="0.25">
      <c r="B100" s="4" t="s">
        <v>2</v>
      </c>
      <c r="C100" s="75" t="s">
        <v>117</v>
      </c>
      <c r="D100" s="75"/>
      <c r="E100" s="75"/>
      <c r="F100" s="75"/>
      <c r="G100" s="75"/>
      <c r="H100" s="75"/>
      <c r="I100" s="12">
        <v>0</v>
      </c>
      <c r="J100" s="6">
        <v>146.75</v>
      </c>
    </row>
    <row r="101" spans="2:10" x14ac:dyDescent="0.25">
      <c r="B101" s="16" t="s">
        <v>3</v>
      </c>
      <c r="C101" s="75" t="s">
        <v>92</v>
      </c>
      <c r="D101" s="75"/>
      <c r="E101" s="75"/>
      <c r="F101" s="75"/>
      <c r="G101" s="75"/>
      <c r="H101" s="75"/>
      <c r="I101" s="1" t="s">
        <v>55</v>
      </c>
      <c r="J101" s="6">
        <v>0</v>
      </c>
    </row>
    <row r="102" spans="2:10" x14ac:dyDescent="0.25">
      <c r="B102" s="16" t="s">
        <v>4</v>
      </c>
      <c r="C102" s="75" t="s">
        <v>16</v>
      </c>
      <c r="D102" s="75"/>
      <c r="E102" s="75"/>
      <c r="F102" s="75"/>
      <c r="G102" s="75"/>
      <c r="H102" s="75"/>
      <c r="I102" s="1" t="s">
        <v>55</v>
      </c>
      <c r="J102" s="6">
        <v>0</v>
      </c>
    </row>
    <row r="103" spans="2:10" x14ac:dyDescent="0.25">
      <c r="B103" s="67" t="s">
        <v>93</v>
      </c>
      <c r="C103" s="67"/>
      <c r="D103" s="67"/>
      <c r="E103" s="67"/>
      <c r="F103" s="67"/>
      <c r="G103" s="67"/>
      <c r="H103" s="67"/>
      <c r="I103" s="14" t="s">
        <v>55</v>
      </c>
      <c r="J103" s="9">
        <f>SUM(J99:J102)</f>
        <v>296.75</v>
      </c>
    </row>
    <row r="104" spans="2:10" x14ac:dyDescent="0.25">
      <c r="B104" s="76"/>
      <c r="C104" s="77"/>
      <c r="D104" s="77"/>
      <c r="E104" s="77"/>
      <c r="F104" s="77"/>
      <c r="G104" s="77"/>
      <c r="H104" s="77"/>
      <c r="I104" s="77"/>
      <c r="J104" s="77"/>
    </row>
    <row r="105" spans="2:10" x14ac:dyDescent="0.25">
      <c r="B105" s="78" t="s">
        <v>94</v>
      </c>
      <c r="C105" s="78"/>
      <c r="D105" s="78"/>
      <c r="E105" s="78"/>
      <c r="F105" s="78"/>
      <c r="G105" s="78"/>
      <c r="H105" s="78"/>
      <c r="I105" s="78"/>
      <c r="J105" s="78"/>
    </row>
    <row r="106" spans="2:10" x14ac:dyDescent="0.25">
      <c r="B106" s="4">
        <v>6</v>
      </c>
      <c r="C106" s="67" t="s">
        <v>95</v>
      </c>
      <c r="D106" s="67"/>
      <c r="E106" s="67"/>
      <c r="F106" s="67"/>
      <c r="G106" s="67"/>
      <c r="H106" s="67"/>
      <c r="I106" s="4" t="s">
        <v>19</v>
      </c>
      <c r="J106" s="4" t="s">
        <v>33</v>
      </c>
    </row>
    <row r="107" spans="2:10" x14ac:dyDescent="0.25">
      <c r="B107" s="4" t="s">
        <v>1</v>
      </c>
      <c r="C107" s="66" t="s">
        <v>96</v>
      </c>
      <c r="D107" s="66"/>
      <c r="E107" s="66"/>
      <c r="F107" s="66"/>
      <c r="G107" s="66"/>
      <c r="H107" s="66"/>
      <c r="I107" s="17">
        <v>0.15</v>
      </c>
      <c r="J107" s="6">
        <f>TRUNC(((J131)*I107),2)</f>
        <v>1032.5899999999999</v>
      </c>
    </row>
    <row r="108" spans="2:10" x14ac:dyDescent="0.25">
      <c r="B108" s="4" t="s">
        <v>2</v>
      </c>
      <c r="C108" s="66" t="s">
        <v>97</v>
      </c>
      <c r="D108" s="66"/>
      <c r="E108" s="66"/>
      <c r="F108" s="66"/>
      <c r="G108" s="66"/>
      <c r="H108" s="66"/>
      <c r="I108" s="17">
        <v>0.21099999999999999</v>
      </c>
      <c r="J108" s="6">
        <f>TRUNC(((J131+J107)*I108),2)</f>
        <v>1670.39</v>
      </c>
    </row>
    <row r="109" spans="2:10" x14ac:dyDescent="0.25">
      <c r="B109" s="4" t="s">
        <v>3</v>
      </c>
      <c r="C109" s="74" t="s">
        <v>98</v>
      </c>
      <c r="D109" s="74"/>
      <c r="E109" s="74"/>
      <c r="F109" s="74"/>
      <c r="G109" s="74"/>
      <c r="H109" s="74"/>
      <c r="I109" s="7"/>
      <c r="J109" s="18"/>
    </row>
    <row r="110" spans="2:10" x14ac:dyDescent="0.25">
      <c r="B110" s="4" t="s">
        <v>99</v>
      </c>
      <c r="C110" s="66" t="s">
        <v>100</v>
      </c>
      <c r="D110" s="66"/>
      <c r="E110" s="66"/>
      <c r="F110" s="66"/>
      <c r="G110" s="66"/>
      <c r="H110" s="66"/>
      <c r="I110" s="19">
        <v>1.6500000000000001E-2</v>
      </c>
      <c r="J110" s="6">
        <f>TRUNC(I110*((J131+J107+J108)/(1-I115)),2)</f>
        <v>178.23</v>
      </c>
    </row>
    <row r="111" spans="2:10" x14ac:dyDescent="0.25">
      <c r="B111" s="4" t="s">
        <v>101</v>
      </c>
      <c r="C111" s="66" t="s">
        <v>102</v>
      </c>
      <c r="D111" s="66"/>
      <c r="E111" s="66"/>
      <c r="F111" s="66"/>
      <c r="G111" s="66"/>
      <c r="H111" s="66"/>
      <c r="I111" s="19">
        <v>7.5999999999999998E-2</v>
      </c>
      <c r="J111" s="6">
        <f>TRUNC(I111*(J131+J107+J108)/(1-I115),2)</f>
        <v>820.96</v>
      </c>
    </row>
    <row r="112" spans="2:10" x14ac:dyDescent="0.25">
      <c r="B112" s="4" t="s">
        <v>103</v>
      </c>
      <c r="C112" s="66" t="s">
        <v>104</v>
      </c>
      <c r="D112" s="66"/>
      <c r="E112" s="66"/>
      <c r="F112" s="66"/>
      <c r="G112" s="66"/>
      <c r="H112" s="66"/>
      <c r="I112" s="19">
        <v>0.02</v>
      </c>
      <c r="J112" s="6">
        <f>TRUNC(I112*(J131+J107+J108)/(1-I115),2)</f>
        <v>216.04</v>
      </c>
    </row>
    <row r="113" spans="2:10" x14ac:dyDescent="0.25">
      <c r="B113" s="67" t="s">
        <v>105</v>
      </c>
      <c r="C113" s="67"/>
      <c r="D113" s="67"/>
      <c r="E113" s="67"/>
      <c r="F113" s="67"/>
      <c r="G113" s="67"/>
      <c r="H113" s="67"/>
      <c r="I113" s="19">
        <f>SUM(I107:I112)</f>
        <v>0.47350000000000003</v>
      </c>
      <c r="J113" s="9">
        <f>SUM(J107:J112)</f>
        <v>3918.21</v>
      </c>
    </row>
    <row r="114" spans="2:10" x14ac:dyDescent="0.25">
      <c r="B114" s="2"/>
      <c r="C114" s="71"/>
      <c r="D114" s="71"/>
      <c r="E114" s="71"/>
      <c r="F114" s="71"/>
      <c r="G114" s="71"/>
      <c r="H114" s="71"/>
      <c r="I114" s="71"/>
      <c r="J114" s="71"/>
    </row>
    <row r="115" spans="2:10" x14ac:dyDescent="0.25">
      <c r="B115" s="20" t="s">
        <v>106</v>
      </c>
      <c r="C115" s="72" t="s">
        <v>107</v>
      </c>
      <c r="D115" s="72"/>
      <c r="E115" s="72"/>
      <c r="F115" s="72"/>
      <c r="G115" s="72"/>
      <c r="H115" s="72"/>
      <c r="I115" s="21">
        <f>I110+I111+I112</f>
        <v>0.1125</v>
      </c>
      <c r="J115" s="22"/>
    </row>
    <row r="116" spans="2:10" x14ac:dyDescent="0.25">
      <c r="B116" s="23"/>
      <c r="C116" s="73">
        <v>100</v>
      </c>
      <c r="D116" s="73"/>
      <c r="E116" s="73"/>
      <c r="F116" s="73"/>
      <c r="G116" s="73"/>
      <c r="H116" s="73"/>
      <c r="I116" s="24"/>
      <c r="J116" s="25"/>
    </row>
    <row r="117" spans="2:10" x14ac:dyDescent="0.25">
      <c r="B117" s="26"/>
      <c r="C117" s="27"/>
      <c r="D117" s="27"/>
      <c r="E117" s="27"/>
      <c r="F117" s="27"/>
      <c r="G117" s="27"/>
      <c r="H117" s="27"/>
      <c r="I117" s="24"/>
      <c r="J117" s="25"/>
    </row>
    <row r="118" spans="2:10" x14ac:dyDescent="0.25">
      <c r="B118" s="23" t="s">
        <v>108</v>
      </c>
      <c r="C118" s="73" t="s">
        <v>109</v>
      </c>
      <c r="D118" s="73"/>
      <c r="E118" s="73"/>
      <c r="F118" s="73"/>
      <c r="G118" s="73"/>
      <c r="H118" s="73"/>
      <c r="I118" s="24"/>
      <c r="J118" s="25">
        <f>J33+J66+J75+J95+J103+J107+J108</f>
        <v>9586.9339999999993</v>
      </c>
    </row>
    <row r="119" spans="2:10" x14ac:dyDescent="0.25">
      <c r="B119" s="23"/>
      <c r="C119" s="27"/>
      <c r="D119" s="27"/>
      <c r="E119" s="27"/>
      <c r="F119" s="27"/>
      <c r="G119" s="27"/>
      <c r="H119" s="27"/>
      <c r="I119" s="24"/>
      <c r="J119" s="25"/>
    </row>
    <row r="120" spans="2:10" x14ac:dyDescent="0.25">
      <c r="B120" s="23" t="s">
        <v>110</v>
      </c>
      <c r="C120" s="73" t="s">
        <v>111</v>
      </c>
      <c r="D120" s="73"/>
      <c r="E120" s="73"/>
      <c r="F120" s="73"/>
      <c r="G120" s="73"/>
      <c r="H120" s="73"/>
      <c r="I120" s="24"/>
      <c r="J120" s="25">
        <f>TRUNC(J118/(1-I115),2)</f>
        <v>10802.17</v>
      </c>
    </row>
    <row r="121" spans="2:10" x14ac:dyDescent="0.25">
      <c r="B121" s="23"/>
      <c r="C121" s="27"/>
      <c r="D121" s="27"/>
      <c r="E121" s="27"/>
      <c r="F121" s="27"/>
      <c r="G121" s="27"/>
      <c r="H121" s="27"/>
      <c r="I121" s="24"/>
      <c r="J121" s="25"/>
    </row>
    <row r="122" spans="2:10" x14ac:dyDescent="0.25">
      <c r="B122" s="28"/>
      <c r="C122" s="69" t="s">
        <v>112</v>
      </c>
      <c r="D122" s="69"/>
      <c r="E122" s="69"/>
      <c r="F122" s="69"/>
      <c r="G122" s="69"/>
      <c r="H122" s="69"/>
      <c r="I122" s="29"/>
      <c r="J122" s="30">
        <f>J120-J118</f>
        <v>1215.2360000000008</v>
      </c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11"/>
    </row>
    <row r="124" spans="2:10" x14ac:dyDescent="0.25">
      <c r="B124" s="70" t="s">
        <v>113</v>
      </c>
      <c r="C124" s="70"/>
      <c r="D124" s="70"/>
      <c r="E124" s="70"/>
      <c r="F124" s="70"/>
      <c r="G124" s="70"/>
      <c r="H124" s="70"/>
      <c r="I124" s="70"/>
      <c r="J124" s="70"/>
    </row>
    <row r="125" spans="2:10" x14ac:dyDescent="0.25">
      <c r="B125" s="67" t="s">
        <v>114</v>
      </c>
      <c r="C125" s="67"/>
      <c r="D125" s="67"/>
      <c r="E125" s="67"/>
      <c r="F125" s="67"/>
      <c r="G125" s="67"/>
      <c r="H125" s="67"/>
      <c r="I125" s="67"/>
      <c r="J125" s="4" t="s">
        <v>33</v>
      </c>
    </row>
    <row r="126" spans="2:10" x14ac:dyDescent="0.25">
      <c r="B126" s="1" t="s">
        <v>1</v>
      </c>
      <c r="C126" s="66" t="s">
        <v>31</v>
      </c>
      <c r="D126" s="66"/>
      <c r="E126" s="66"/>
      <c r="F126" s="66"/>
      <c r="G126" s="66"/>
      <c r="H126" s="66"/>
      <c r="I126" s="66"/>
      <c r="J126" s="6">
        <f>J33</f>
        <v>3095</v>
      </c>
    </row>
    <row r="127" spans="2:10" x14ac:dyDescent="0.25">
      <c r="B127" s="1" t="s">
        <v>2</v>
      </c>
      <c r="C127" s="66" t="s">
        <v>39</v>
      </c>
      <c r="D127" s="66"/>
      <c r="E127" s="66"/>
      <c r="F127" s="66"/>
      <c r="G127" s="66"/>
      <c r="H127" s="66"/>
      <c r="I127" s="66"/>
      <c r="J127" s="6">
        <f>J66</f>
        <v>3201.384</v>
      </c>
    </row>
    <row r="128" spans="2:10" x14ac:dyDescent="0.25">
      <c r="B128" s="1" t="s">
        <v>3</v>
      </c>
      <c r="C128" s="66" t="s">
        <v>66</v>
      </c>
      <c r="D128" s="66"/>
      <c r="E128" s="66"/>
      <c r="F128" s="66"/>
      <c r="G128" s="66"/>
      <c r="H128" s="66"/>
      <c r="I128" s="66"/>
      <c r="J128" s="6">
        <f>J75</f>
        <v>218.83999999999997</v>
      </c>
    </row>
    <row r="129" spans="2:10" x14ac:dyDescent="0.25">
      <c r="B129" s="1" t="s">
        <v>4</v>
      </c>
      <c r="C129" s="66" t="s">
        <v>73</v>
      </c>
      <c r="D129" s="66"/>
      <c r="E129" s="66"/>
      <c r="F129" s="66"/>
      <c r="G129" s="66"/>
      <c r="H129" s="66"/>
      <c r="I129" s="66"/>
      <c r="J129" s="6">
        <f>J95</f>
        <v>71.98</v>
      </c>
    </row>
    <row r="130" spans="2:10" x14ac:dyDescent="0.25">
      <c r="B130" s="1" t="s">
        <v>12</v>
      </c>
      <c r="C130" s="66" t="s">
        <v>90</v>
      </c>
      <c r="D130" s="66"/>
      <c r="E130" s="66"/>
      <c r="F130" s="66"/>
      <c r="G130" s="66"/>
      <c r="H130" s="66"/>
      <c r="I130" s="66"/>
      <c r="J130" s="6">
        <f>J103</f>
        <v>296.75</v>
      </c>
    </row>
    <row r="131" spans="2:10" x14ac:dyDescent="0.25">
      <c r="B131" s="4"/>
      <c r="C131" s="67" t="s">
        <v>115</v>
      </c>
      <c r="D131" s="67"/>
      <c r="E131" s="67"/>
      <c r="F131" s="67"/>
      <c r="G131" s="67"/>
      <c r="H131" s="67"/>
      <c r="I131" s="67"/>
      <c r="J131" s="9">
        <f>SUM(J126:J130)</f>
        <v>6883.9539999999997</v>
      </c>
    </row>
    <row r="132" spans="2:10" x14ac:dyDescent="0.25">
      <c r="B132" s="1" t="s">
        <v>13</v>
      </c>
      <c r="C132" s="66" t="s">
        <v>94</v>
      </c>
      <c r="D132" s="66"/>
      <c r="E132" s="66"/>
      <c r="F132" s="66"/>
      <c r="G132" s="66"/>
      <c r="H132" s="66"/>
      <c r="I132" s="66"/>
      <c r="J132" s="6">
        <f>J113</f>
        <v>3918.21</v>
      </c>
    </row>
    <row r="133" spans="2:10" ht="18" x14ac:dyDescent="0.25">
      <c r="B133" s="68" t="s">
        <v>116</v>
      </c>
      <c r="C133" s="68"/>
      <c r="D133" s="68"/>
      <c r="E133" s="68"/>
      <c r="F133" s="68"/>
      <c r="G133" s="68"/>
      <c r="H133" s="68"/>
      <c r="I133" s="68"/>
      <c r="J133" s="31">
        <f>TRUNC(J131+J132,2)</f>
        <v>10802.16</v>
      </c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3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9"/>
      <c r="C136" s="40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4"/>
      <c r="C137" s="34"/>
      <c r="D137" s="35"/>
    </row>
    <row r="138" spans="2:10" x14ac:dyDescent="0.25">
      <c r="B138" s="36"/>
      <c r="C138" s="32"/>
      <c r="D138" s="32"/>
    </row>
    <row r="139" spans="2:10" x14ac:dyDescent="0.25">
      <c r="B139" s="36"/>
      <c r="C139" s="32"/>
      <c r="D139" s="32"/>
    </row>
  </sheetData>
  <mergeCells count="139"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6E54-907E-4A93-9881-82D4BFE37485}">
  <dimension ref="B1:K139"/>
  <sheetViews>
    <sheetView showGridLines="0" topLeftCell="A51" zoomScaleNormal="100" workbookViewId="0">
      <selection activeCell="B35" sqref="B35:J35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</cols>
  <sheetData>
    <row r="1" spans="2:10" x14ac:dyDescent="0.25">
      <c r="B1" s="100"/>
      <c r="C1" s="100"/>
      <c r="D1" s="100"/>
      <c r="E1" s="100"/>
      <c r="F1" s="100"/>
      <c r="G1" s="100"/>
      <c r="H1" s="100"/>
      <c r="I1" s="100"/>
      <c r="J1" s="100"/>
    </row>
    <row r="2" spans="2:10" x14ac:dyDescent="0.25">
      <c r="B2" s="101" t="s">
        <v>131</v>
      </c>
      <c r="C2" s="101"/>
      <c r="D2" s="101"/>
      <c r="E2" s="101"/>
      <c r="F2" s="101"/>
      <c r="G2" s="101"/>
      <c r="H2" s="101"/>
      <c r="I2" s="101"/>
      <c r="J2" s="101"/>
    </row>
    <row r="3" spans="2:10" x14ac:dyDescent="0.25">
      <c r="B3" s="101" t="s">
        <v>0</v>
      </c>
      <c r="C3" s="101"/>
      <c r="D3" s="101"/>
      <c r="E3" s="101"/>
      <c r="F3" s="101"/>
      <c r="G3" s="101"/>
      <c r="H3" s="101"/>
      <c r="I3" s="101"/>
      <c r="J3" s="101"/>
    </row>
    <row r="4" spans="2:10" x14ac:dyDescent="0.25">
      <c r="B4" s="102" t="s">
        <v>132</v>
      </c>
      <c r="C4" s="102"/>
      <c r="D4" s="102"/>
      <c r="E4" s="102"/>
      <c r="F4" s="102"/>
      <c r="G4" s="102"/>
      <c r="H4" s="102"/>
      <c r="I4" s="102"/>
      <c r="J4" s="102"/>
    </row>
    <row r="5" spans="2:10" x14ac:dyDescent="0.25">
      <c r="B5" s="96"/>
      <c r="C5" s="96"/>
      <c r="D5" s="96"/>
      <c r="E5" s="96"/>
      <c r="F5" s="96"/>
      <c r="G5" s="96"/>
      <c r="H5" s="96"/>
      <c r="I5" s="96"/>
      <c r="J5" s="96"/>
    </row>
    <row r="6" spans="2:10" ht="18" x14ac:dyDescent="0.25">
      <c r="B6" s="103" t="s">
        <v>133</v>
      </c>
      <c r="C6" s="103"/>
      <c r="D6" s="103"/>
      <c r="E6" s="103"/>
      <c r="F6" s="103"/>
      <c r="G6" s="103"/>
      <c r="H6" s="103"/>
      <c r="I6" s="103"/>
      <c r="J6" s="103"/>
    </row>
    <row r="7" spans="2:10" x14ac:dyDescent="0.25">
      <c r="B7" s="99"/>
      <c r="C7" s="99"/>
      <c r="D7" s="99"/>
      <c r="E7" s="99"/>
      <c r="F7" s="99"/>
      <c r="G7" s="99"/>
      <c r="H7" s="99"/>
      <c r="I7" s="99"/>
      <c r="J7" s="99"/>
    </row>
    <row r="8" spans="2:10" x14ac:dyDescent="0.25">
      <c r="B8" s="70" t="s">
        <v>22</v>
      </c>
      <c r="C8" s="70"/>
      <c r="D8" s="70"/>
      <c r="E8" s="70"/>
      <c r="F8" s="70"/>
      <c r="G8" s="70"/>
      <c r="H8" s="70"/>
      <c r="I8" s="70"/>
      <c r="J8" s="70"/>
    </row>
    <row r="9" spans="2:10" x14ac:dyDescent="0.25">
      <c r="B9" s="1" t="s">
        <v>1</v>
      </c>
      <c r="C9" s="66" t="s">
        <v>23</v>
      </c>
      <c r="D9" s="66"/>
      <c r="E9" s="66"/>
      <c r="F9" s="66"/>
      <c r="G9" s="66"/>
      <c r="H9" s="66"/>
      <c r="I9" s="94"/>
      <c r="J9" s="95"/>
    </row>
    <row r="10" spans="2:10" x14ac:dyDescent="0.25">
      <c r="B10" s="1" t="s">
        <v>2</v>
      </c>
      <c r="C10" s="66" t="s">
        <v>24</v>
      </c>
      <c r="D10" s="66"/>
      <c r="E10" s="66"/>
      <c r="F10" s="66"/>
      <c r="G10" s="66"/>
      <c r="H10" s="66"/>
      <c r="I10" s="95" t="s">
        <v>121</v>
      </c>
      <c r="J10" s="95"/>
    </row>
    <row r="11" spans="2:10" x14ac:dyDescent="0.25">
      <c r="B11" s="1" t="s">
        <v>3</v>
      </c>
      <c r="C11" s="66" t="s">
        <v>25</v>
      </c>
      <c r="D11" s="66"/>
      <c r="E11" s="66"/>
      <c r="F11" s="66"/>
      <c r="G11" s="66"/>
      <c r="H11" s="66"/>
      <c r="I11" s="98" t="s">
        <v>122</v>
      </c>
      <c r="J11" s="95"/>
    </row>
    <row r="12" spans="2:10" x14ac:dyDescent="0.25">
      <c r="B12" s="1" t="s">
        <v>4</v>
      </c>
      <c r="C12" s="66" t="s">
        <v>26</v>
      </c>
      <c r="D12" s="66"/>
      <c r="E12" s="66"/>
      <c r="F12" s="66"/>
      <c r="G12" s="66"/>
      <c r="H12" s="66"/>
      <c r="I12" s="95">
        <v>12</v>
      </c>
      <c r="J12" s="95"/>
    </row>
    <row r="13" spans="2:10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x14ac:dyDescent="0.25">
      <c r="B14" s="70" t="s">
        <v>5</v>
      </c>
      <c r="C14" s="70"/>
      <c r="D14" s="70"/>
      <c r="E14" s="70"/>
      <c r="F14" s="70"/>
      <c r="G14" s="70"/>
      <c r="H14" s="70"/>
      <c r="I14" s="70"/>
      <c r="J14" s="70"/>
    </row>
    <row r="15" spans="2:10" x14ac:dyDescent="0.25">
      <c r="B15" s="95" t="s">
        <v>6</v>
      </c>
      <c r="C15" s="95"/>
      <c r="D15" s="95" t="s">
        <v>7</v>
      </c>
      <c r="E15" s="95"/>
      <c r="F15" s="95" t="s">
        <v>27</v>
      </c>
      <c r="G15" s="95"/>
      <c r="H15" s="95"/>
      <c r="I15" s="95"/>
      <c r="J15" s="95"/>
    </row>
    <row r="16" spans="2:10" x14ac:dyDescent="0.25">
      <c r="B16" s="95" t="s">
        <v>161</v>
      </c>
      <c r="C16" s="95"/>
      <c r="D16" s="95" t="s">
        <v>21</v>
      </c>
      <c r="E16" s="95"/>
      <c r="F16" s="95">
        <v>3</v>
      </c>
      <c r="G16" s="95"/>
      <c r="H16" s="95"/>
      <c r="I16" s="95"/>
      <c r="J16" s="95"/>
    </row>
    <row r="17" spans="2:1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1" x14ac:dyDescent="0.25">
      <c r="B18" s="70" t="s">
        <v>28</v>
      </c>
      <c r="C18" s="70"/>
      <c r="D18" s="70"/>
      <c r="E18" s="70"/>
      <c r="F18" s="70"/>
      <c r="G18" s="70"/>
      <c r="H18" s="70"/>
      <c r="I18" s="70"/>
      <c r="J18" s="70"/>
    </row>
    <row r="19" spans="2:11" x14ac:dyDescent="0.25">
      <c r="B19" s="1">
        <v>1</v>
      </c>
      <c r="C19" s="66" t="s">
        <v>8</v>
      </c>
      <c r="D19" s="66"/>
      <c r="E19" s="66"/>
      <c r="F19" s="66"/>
      <c r="G19" s="66"/>
      <c r="H19" s="66"/>
      <c r="I19" s="95" t="s">
        <v>125</v>
      </c>
      <c r="J19" s="95"/>
    </row>
    <row r="20" spans="2:11" x14ac:dyDescent="0.25">
      <c r="B20" s="1">
        <v>2</v>
      </c>
      <c r="C20" s="66" t="s">
        <v>29</v>
      </c>
      <c r="D20" s="66"/>
      <c r="E20" s="66"/>
      <c r="F20" s="66"/>
      <c r="G20" s="66"/>
      <c r="H20" s="66"/>
      <c r="I20" s="95" t="s">
        <v>123</v>
      </c>
      <c r="J20" s="95"/>
    </row>
    <row r="21" spans="2:11" x14ac:dyDescent="0.25">
      <c r="B21" s="1">
        <v>3</v>
      </c>
      <c r="C21" s="66" t="s">
        <v>30</v>
      </c>
      <c r="D21" s="66"/>
      <c r="E21" s="66"/>
      <c r="F21" s="66"/>
      <c r="G21" s="66"/>
      <c r="H21" s="66"/>
      <c r="I21" s="97">
        <v>5930.48</v>
      </c>
      <c r="J21" s="95"/>
    </row>
    <row r="22" spans="2:11" x14ac:dyDescent="0.25">
      <c r="B22" s="1">
        <v>4</v>
      </c>
      <c r="C22" s="66" t="s">
        <v>9</v>
      </c>
      <c r="D22" s="66"/>
      <c r="E22" s="66"/>
      <c r="F22" s="66"/>
      <c r="G22" s="66"/>
      <c r="H22" s="66"/>
      <c r="I22" s="67" t="s">
        <v>125</v>
      </c>
      <c r="J22" s="67"/>
    </row>
    <row r="23" spans="2:11" x14ac:dyDescent="0.25">
      <c r="B23" s="1">
        <v>5</v>
      </c>
      <c r="C23" s="66" t="s">
        <v>10</v>
      </c>
      <c r="D23" s="66"/>
      <c r="E23" s="66"/>
      <c r="F23" s="66"/>
      <c r="G23" s="66"/>
      <c r="H23" s="66"/>
      <c r="I23" s="94">
        <v>45658</v>
      </c>
      <c r="J23" s="95"/>
    </row>
    <row r="24" spans="2:11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2:11" x14ac:dyDescent="0.25">
      <c r="B25" s="78" t="s">
        <v>31</v>
      </c>
      <c r="C25" s="78"/>
      <c r="D25" s="78"/>
      <c r="E25" s="78"/>
      <c r="F25" s="78"/>
      <c r="G25" s="78"/>
      <c r="H25" s="78"/>
      <c r="I25" s="78"/>
      <c r="J25" s="78"/>
    </row>
    <row r="26" spans="2:11" x14ac:dyDescent="0.25">
      <c r="B26" s="4">
        <v>1</v>
      </c>
      <c r="C26" s="67" t="s">
        <v>32</v>
      </c>
      <c r="D26" s="67"/>
      <c r="E26" s="67"/>
      <c r="F26" s="67"/>
      <c r="G26" s="67"/>
      <c r="H26" s="67"/>
      <c r="I26" s="4" t="s">
        <v>19</v>
      </c>
      <c r="J26" s="4" t="s">
        <v>33</v>
      </c>
    </row>
    <row r="27" spans="2:11" x14ac:dyDescent="0.25">
      <c r="B27" s="4" t="s">
        <v>1</v>
      </c>
      <c r="C27" s="66" t="s">
        <v>11</v>
      </c>
      <c r="D27" s="66"/>
      <c r="E27" s="66"/>
      <c r="F27" s="66"/>
      <c r="G27" s="66"/>
      <c r="H27" s="66"/>
      <c r="I27" s="5"/>
      <c r="J27" s="6">
        <f>I21</f>
        <v>5930.48</v>
      </c>
    </row>
    <row r="28" spans="2:11" x14ac:dyDescent="0.25">
      <c r="B28" s="4" t="s">
        <v>2</v>
      </c>
      <c r="C28" s="66" t="s">
        <v>34</v>
      </c>
      <c r="D28" s="66"/>
      <c r="E28" s="66"/>
      <c r="F28" s="66"/>
      <c r="G28" s="66"/>
      <c r="H28" s="66"/>
      <c r="I28" s="7"/>
      <c r="J28" s="6">
        <v>0</v>
      </c>
    </row>
    <row r="29" spans="2:11" x14ac:dyDescent="0.25">
      <c r="B29" s="4" t="s">
        <v>3</v>
      </c>
      <c r="C29" s="66" t="s">
        <v>35</v>
      </c>
      <c r="D29" s="66"/>
      <c r="E29" s="66"/>
      <c r="F29" s="66"/>
      <c r="G29" s="66"/>
      <c r="H29" s="66"/>
      <c r="I29" s="7"/>
      <c r="J29" s="6">
        <v>0</v>
      </c>
    </row>
    <row r="30" spans="2:11" x14ac:dyDescent="0.25">
      <c r="B30" s="4" t="s">
        <v>4</v>
      </c>
      <c r="C30" s="66" t="s">
        <v>36</v>
      </c>
      <c r="D30" s="66"/>
      <c r="E30" s="66"/>
      <c r="F30" s="66"/>
      <c r="G30" s="66"/>
      <c r="H30" s="66"/>
      <c r="I30" s="7"/>
      <c r="J30" s="6">
        <v>0</v>
      </c>
      <c r="K30" s="43"/>
    </row>
    <row r="31" spans="2:11" x14ac:dyDescent="0.25">
      <c r="B31" s="4" t="s">
        <v>12</v>
      </c>
      <c r="C31" s="66" t="s">
        <v>37</v>
      </c>
      <c r="D31" s="66"/>
      <c r="E31" s="66"/>
      <c r="F31" s="66"/>
      <c r="G31" s="66"/>
      <c r="H31" s="66"/>
      <c r="I31" s="8"/>
      <c r="J31" s="6">
        <v>0</v>
      </c>
    </row>
    <row r="32" spans="2:11" x14ac:dyDescent="0.25">
      <c r="B32" s="4" t="s">
        <v>13</v>
      </c>
      <c r="C32" s="66" t="s">
        <v>126</v>
      </c>
      <c r="D32" s="66"/>
      <c r="E32" s="66"/>
      <c r="F32" s="66"/>
      <c r="G32" s="66"/>
      <c r="H32" s="66"/>
      <c r="I32" s="7"/>
      <c r="J32" s="6">
        <f>TRUNC(J27*I32,2)</f>
        <v>0</v>
      </c>
    </row>
    <row r="33" spans="2:11" x14ac:dyDescent="0.25">
      <c r="B33" s="67" t="s">
        <v>38</v>
      </c>
      <c r="C33" s="67"/>
      <c r="D33" s="67"/>
      <c r="E33" s="67"/>
      <c r="F33" s="67"/>
      <c r="G33" s="67"/>
      <c r="H33" s="67"/>
      <c r="I33" s="67"/>
      <c r="J33" s="9">
        <f>SUM(J27:J32)</f>
        <v>5930.48</v>
      </c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1"/>
    </row>
    <row r="35" spans="2:11" x14ac:dyDescent="0.25">
      <c r="B35" s="78" t="s">
        <v>39</v>
      </c>
      <c r="C35" s="78"/>
      <c r="D35" s="78"/>
      <c r="E35" s="78"/>
      <c r="F35" s="78"/>
      <c r="G35" s="78"/>
      <c r="H35" s="78"/>
      <c r="I35" s="78"/>
      <c r="J35" s="78"/>
    </row>
    <row r="36" spans="2:11" x14ac:dyDescent="0.25">
      <c r="B36" s="91" t="s">
        <v>40</v>
      </c>
      <c r="C36" s="91"/>
      <c r="D36" s="91"/>
      <c r="E36" s="91"/>
      <c r="F36" s="91"/>
      <c r="G36" s="91"/>
      <c r="H36" s="91"/>
      <c r="I36" s="37" t="s">
        <v>19</v>
      </c>
      <c r="J36" s="37" t="s">
        <v>33</v>
      </c>
    </row>
    <row r="37" spans="2:11" x14ac:dyDescent="0.25">
      <c r="B37" s="4" t="s">
        <v>1</v>
      </c>
      <c r="C37" s="66" t="s">
        <v>41</v>
      </c>
      <c r="D37" s="66"/>
      <c r="E37" s="66"/>
      <c r="F37" s="66"/>
      <c r="G37" s="66"/>
      <c r="H37" s="66"/>
      <c r="I37" s="12">
        <v>8.3333000000000004E-2</v>
      </c>
      <c r="J37" s="6">
        <f>TRUNC($J$33*I37,2)</f>
        <v>494.2</v>
      </c>
      <c r="K37" s="41"/>
    </row>
    <row r="38" spans="2:11" x14ac:dyDescent="0.25">
      <c r="B38" s="4" t="s">
        <v>2</v>
      </c>
      <c r="C38" s="66" t="s">
        <v>42</v>
      </c>
      <c r="D38" s="66"/>
      <c r="E38" s="66"/>
      <c r="F38" s="66"/>
      <c r="G38" s="66"/>
      <c r="H38" s="66"/>
      <c r="I38" s="13">
        <v>0.121</v>
      </c>
      <c r="J38" s="6">
        <f>TRUNC($J$33*I38,2)</f>
        <v>717.58</v>
      </c>
      <c r="K38" s="41"/>
    </row>
    <row r="39" spans="2:11" x14ac:dyDescent="0.25">
      <c r="B39" s="67" t="s">
        <v>43</v>
      </c>
      <c r="C39" s="67"/>
      <c r="D39" s="67"/>
      <c r="E39" s="67"/>
      <c r="F39" s="67"/>
      <c r="G39" s="67"/>
      <c r="H39" s="67"/>
      <c r="I39" s="14">
        <f>SUM(I37:I38)</f>
        <v>0.20433299999999999</v>
      </c>
      <c r="J39" s="9">
        <f>SUM(J37:J38)</f>
        <v>1211.78</v>
      </c>
      <c r="K39" s="42"/>
    </row>
    <row r="40" spans="2:11" x14ac:dyDescent="0.25">
      <c r="B40" s="92"/>
      <c r="C40" s="93"/>
      <c r="D40" s="93"/>
      <c r="E40" s="93"/>
      <c r="F40" s="93"/>
      <c r="G40" s="93"/>
      <c r="H40" s="93"/>
      <c r="I40" s="93"/>
      <c r="J40" s="93"/>
    </row>
    <row r="41" spans="2:11" x14ac:dyDescent="0.25">
      <c r="B41" s="91" t="s">
        <v>44</v>
      </c>
      <c r="C41" s="91"/>
      <c r="D41" s="91"/>
      <c r="E41" s="91"/>
      <c r="F41" s="91"/>
      <c r="G41" s="91"/>
      <c r="H41" s="91"/>
      <c r="I41" s="37" t="s">
        <v>19</v>
      </c>
      <c r="J41" s="37" t="s">
        <v>33</v>
      </c>
    </row>
    <row r="42" spans="2:11" x14ac:dyDescent="0.25">
      <c r="B42" s="4" t="s">
        <v>1</v>
      </c>
      <c r="C42" s="66" t="s">
        <v>45</v>
      </c>
      <c r="D42" s="66"/>
      <c r="E42" s="66"/>
      <c r="F42" s="66"/>
      <c r="G42" s="66"/>
      <c r="H42" s="66"/>
      <c r="I42" s="12">
        <v>0.2</v>
      </c>
      <c r="J42" s="6">
        <f>TRUNC(($J$33+$J$39)*$I$42,2)</f>
        <v>1428.45</v>
      </c>
    </row>
    <row r="43" spans="2:11" x14ac:dyDescent="0.25">
      <c r="B43" s="4" t="s">
        <v>2</v>
      </c>
      <c r="C43" s="66" t="s">
        <v>46</v>
      </c>
      <c r="D43" s="66"/>
      <c r="E43" s="66"/>
      <c r="F43" s="66"/>
      <c r="G43" s="66"/>
      <c r="H43" s="66"/>
      <c r="I43" s="12">
        <v>2.5000000000000001E-2</v>
      </c>
      <c r="J43" s="6">
        <f>TRUNC(($J$33+$J$39)*$I$43,2)</f>
        <v>178.55</v>
      </c>
    </row>
    <row r="44" spans="2:11" x14ac:dyDescent="0.25">
      <c r="B44" s="4" t="s">
        <v>3</v>
      </c>
      <c r="C44" s="66" t="s">
        <v>47</v>
      </c>
      <c r="D44" s="66"/>
      <c r="E44" s="66"/>
      <c r="F44" s="66"/>
      <c r="G44" s="66"/>
      <c r="H44" s="66"/>
      <c r="I44" s="12">
        <v>0.01</v>
      </c>
      <c r="J44" s="6">
        <f>TRUNC(($J$33+$J$39)*$I$44,2)</f>
        <v>71.42</v>
      </c>
    </row>
    <row r="45" spans="2:11" x14ac:dyDescent="0.25">
      <c r="B45" s="4" t="s">
        <v>4</v>
      </c>
      <c r="C45" s="66" t="s">
        <v>48</v>
      </c>
      <c r="D45" s="66"/>
      <c r="E45" s="66"/>
      <c r="F45" s="66"/>
      <c r="G45" s="66"/>
      <c r="H45" s="66"/>
      <c r="I45" s="12">
        <v>1.4999999999999999E-2</v>
      </c>
      <c r="J45" s="6">
        <f>TRUNC(($J$33+$J$39)*$I$45,2)</f>
        <v>107.13</v>
      </c>
    </row>
    <row r="46" spans="2:11" x14ac:dyDescent="0.25">
      <c r="B46" s="4" t="s">
        <v>12</v>
      </c>
      <c r="C46" s="66" t="s">
        <v>49</v>
      </c>
      <c r="D46" s="66"/>
      <c r="E46" s="66"/>
      <c r="F46" s="66"/>
      <c r="G46" s="66"/>
      <c r="H46" s="66"/>
      <c r="I46" s="12">
        <v>0.01</v>
      </c>
      <c r="J46" s="6">
        <f>TRUNC(($J$33+$J$39)*$I$46,2)</f>
        <v>71.42</v>
      </c>
    </row>
    <row r="47" spans="2:11" x14ac:dyDescent="0.25">
      <c r="B47" s="4" t="s">
        <v>13</v>
      </c>
      <c r="C47" s="66" t="s">
        <v>50</v>
      </c>
      <c r="D47" s="66"/>
      <c r="E47" s="66"/>
      <c r="F47" s="66"/>
      <c r="G47" s="66"/>
      <c r="H47" s="66"/>
      <c r="I47" s="12">
        <v>6.0000000000000001E-3</v>
      </c>
      <c r="J47" s="6">
        <f>TRUNC(($J$33+$J$39)*$I$47,2)</f>
        <v>42.85</v>
      </c>
    </row>
    <row r="48" spans="2:11" x14ac:dyDescent="0.25">
      <c r="B48" s="4" t="s">
        <v>14</v>
      </c>
      <c r="C48" s="66" t="s">
        <v>51</v>
      </c>
      <c r="D48" s="66"/>
      <c r="E48" s="66"/>
      <c r="F48" s="66"/>
      <c r="G48" s="66"/>
      <c r="H48" s="66"/>
      <c r="I48" s="12">
        <v>2E-3</v>
      </c>
      <c r="J48" s="6">
        <f>TRUNC(($J$33+$J$39)*$I$48,2)</f>
        <v>14.28</v>
      </c>
    </row>
    <row r="49" spans="2:10" x14ac:dyDescent="0.25">
      <c r="B49" s="4" t="s">
        <v>15</v>
      </c>
      <c r="C49" s="66" t="s">
        <v>52</v>
      </c>
      <c r="D49" s="66"/>
      <c r="E49" s="66"/>
      <c r="F49" s="66"/>
      <c r="G49" s="66"/>
      <c r="H49" s="66"/>
      <c r="I49" s="12">
        <v>0.08</v>
      </c>
      <c r="J49" s="6">
        <f>TRUNC(($J$33+$J$39)*$I$49,2)</f>
        <v>571.38</v>
      </c>
    </row>
    <row r="50" spans="2:10" x14ac:dyDescent="0.25">
      <c r="B50" s="67" t="s">
        <v>53</v>
      </c>
      <c r="C50" s="67"/>
      <c r="D50" s="67"/>
      <c r="E50" s="67"/>
      <c r="F50" s="67"/>
      <c r="G50" s="67"/>
      <c r="H50" s="67"/>
      <c r="I50" s="14">
        <f>SUM(I42:I49)</f>
        <v>0.34800000000000003</v>
      </c>
      <c r="J50" s="9">
        <f>SUM(J42:J49)</f>
        <v>2485.48</v>
      </c>
    </row>
    <row r="51" spans="2:10" x14ac:dyDescent="0.25">
      <c r="B51" s="86"/>
      <c r="C51" s="86"/>
      <c r="D51" s="86"/>
      <c r="E51" s="86"/>
      <c r="F51" s="86"/>
      <c r="G51" s="86"/>
      <c r="H51" s="86"/>
      <c r="I51" s="86"/>
      <c r="J51" s="87"/>
    </row>
    <row r="52" spans="2:10" x14ac:dyDescent="0.25">
      <c r="B52" s="91" t="s">
        <v>54</v>
      </c>
      <c r="C52" s="91"/>
      <c r="D52" s="91"/>
      <c r="E52" s="91"/>
      <c r="F52" s="91"/>
      <c r="G52" s="91"/>
      <c r="H52" s="91"/>
      <c r="I52" s="38"/>
      <c r="J52" s="37" t="s">
        <v>33</v>
      </c>
    </row>
    <row r="53" spans="2:10" x14ac:dyDescent="0.25">
      <c r="B53" s="4" t="s">
        <v>1</v>
      </c>
      <c r="C53" s="75" t="s">
        <v>127</v>
      </c>
      <c r="D53" s="75"/>
      <c r="E53" s="75"/>
      <c r="F53" s="75"/>
      <c r="G53" s="75"/>
      <c r="H53" s="75"/>
      <c r="I53" s="1" t="s">
        <v>55</v>
      </c>
      <c r="J53" s="15">
        <f>TRUNC((5.5*2*22)-(6%*J27),2)</f>
        <v>-113.82</v>
      </c>
    </row>
    <row r="54" spans="2:10" x14ac:dyDescent="0.25">
      <c r="B54" s="4" t="s">
        <v>2</v>
      </c>
      <c r="C54" s="75" t="s">
        <v>128</v>
      </c>
      <c r="D54" s="75"/>
      <c r="E54" s="75"/>
      <c r="F54" s="75"/>
      <c r="G54" s="75"/>
      <c r="H54" s="75"/>
      <c r="I54" s="1" t="s">
        <v>55</v>
      </c>
      <c r="J54" s="15">
        <f>44.7*22</f>
        <v>983.40000000000009</v>
      </c>
    </row>
    <row r="55" spans="2:10" x14ac:dyDescent="0.25">
      <c r="B55" s="4" t="s">
        <v>3</v>
      </c>
      <c r="C55" s="88" t="s">
        <v>120</v>
      </c>
      <c r="D55" s="89"/>
      <c r="E55" s="89"/>
      <c r="F55" s="89"/>
      <c r="G55" s="89"/>
      <c r="H55" s="90"/>
      <c r="I55" s="1" t="s">
        <v>55</v>
      </c>
      <c r="J55" s="15">
        <v>15.2</v>
      </c>
    </row>
    <row r="56" spans="2:10" x14ac:dyDescent="0.25">
      <c r="B56" s="4" t="s">
        <v>4</v>
      </c>
      <c r="C56" s="75" t="s">
        <v>119</v>
      </c>
      <c r="D56" s="75"/>
      <c r="E56" s="75"/>
      <c r="F56" s="75"/>
      <c r="G56" s="75"/>
      <c r="H56" s="75"/>
      <c r="I56" s="1" t="s">
        <v>55</v>
      </c>
      <c r="J56" s="15">
        <v>200</v>
      </c>
    </row>
    <row r="57" spans="2:10" x14ac:dyDescent="0.25">
      <c r="B57" s="4" t="s">
        <v>12</v>
      </c>
      <c r="C57" s="88" t="s">
        <v>56</v>
      </c>
      <c r="D57" s="89"/>
      <c r="E57" s="89"/>
      <c r="F57" s="89"/>
      <c r="G57" s="89"/>
      <c r="H57" s="90"/>
      <c r="I57" s="1" t="s">
        <v>55</v>
      </c>
      <c r="J57" s="15">
        <v>3.61</v>
      </c>
    </row>
    <row r="58" spans="2:10" x14ac:dyDescent="0.25">
      <c r="B58" s="4" t="s">
        <v>13</v>
      </c>
      <c r="C58" s="75" t="s">
        <v>129</v>
      </c>
      <c r="D58" s="75"/>
      <c r="E58" s="75"/>
      <c r="F58" s="75"/>
      <c r="G58" s="75"/>
      <c r="H58" s="75"/>
      <c r="I58" s="1" t="s">
        <v>55</v>
      </c>
      <c r="J58" s="15">
        <v>13.364000000000001</v>
      </c>
    </row>
    <row r="59" spans="2:10" x14ac:dyDescent="0.25">
      <c r="B59" s="67" t="s">
        <v>57</v>
      </c>
      <c r="C59" s="67"/>
      <c r="D59" s="67"/>
      <c r="E59" s="67"/>
      <c r="F59" s="67"/>
      <c r="G59" s="67"/>
      <c r="H59" s="67"/>
      <c r="I59" s="67"/>
      <c r="J59" s="9">
        <f>SUM(J53:J58)</f>
        <v>1101.7540000000001</v>
      </c>
    </row>
    <row r="60" spans="2:10" x14ac:dyDescent="0.25">
      <c r="B60" s="86"/>
      <c r="C60" s="86"/>
      <c r="D60" s="86"/>
      <c r="E60" s="86"/>
      <c r="F60" s="86"/>
      <c r="G60" s="86"/>
      <c r="H60" s="86"/>
      <c r="I60" s="86"/>
      <c r="J60" s="87"/>
    </row>
    <row r="61" spans="2:10" x14ac:dyDescent="0.25">
      <c r="B61" s="70" t="s">
        <v>58</v>
      </c>
      <c r="C61" s="70"/>
      <c r="D61" s="70"/>
      <c r="E61" s="70"/>
      <c r="F61" s="70"/>
      <c r="G61" s="70"/>
      <c r="H61" s="70"/>
      <c r="I61" s="70"/>
      <c r="J61" s="70"/>
    </row>
    <row r="62" spans="2:10" x14ac:dyDescent="0.25">
      <c r="B62" s="67" t="s">
        <v>59</v>
      </c>
      <c r="C62" s="67"/>
      <c r="D62" s="67"/>
      <c r="E62" s="67"/>
      <c r="F62" s="67"/>
      <c r="G62" s="67"/>
      <c r="H62" s="67"/>
      <c r="I62" s="67"/>
      <c r="J62" s="4" t="s">
        <v>33</v>
      </c>
    </row>
    <row r="63" spans="2:10" x14ac:dyDescent="0.25">
      <c r="B63" s="4" t="s">
        <v>60</v>
      </c>
      <c r="C63" s="66" t="s">
        <v>61</v>
      </c>
      <c r="D63" s="66"/>
      <c r="E63" s="66"/>
      <c r="F63" s="66"/>
      <c r="G63" s="66"/>
      <c r="H63" s="66"/>
      <c r="I63" s="66"/>
      <c r="J63" s="6">
        <f>J39</f>
        <v>1211.78</v>
      </c>
    </row>
    <row r="64" spans="2:10" x14ac:dyDescent="0.25">
      <c r="B64" s="4" t="s">
        <v>62</v>
      </c>
      <c r="C64" s="66" t="s">
        <v>63</v>
      </c>
      <c r="D64" s="66"/>
      <c r="E64" s="66"/>
      <c r="F64" s="66"/>
      <c r="G64" s="66"/>
      <c r="H64" s="66"/>
      <c r="I64" s="66"/>
      <c r="J64" s="6">
        <f>J50</f>
        <v>2485.48</v>
      </c>
    </row>
    <row r="65" spans="2:10" x14ac:dyDescent="0.25">
      <c r="B65" s="4" t="s">
        <v>64</v>
      </c>
      <c r="C65" s="66" t="s">
        <v>17</v>
      </c>
      <c r="D65" s="66"/>
      <c r="E65" s="66"/>
      <c r="F65" s="66"/>
      <c r="G65" s="66"/>
      <c r="H65" s="66"/>
      <c r="I65" s="66"/>
      <c r="J65" s="6">
        <f>J59</f>
        <v>1101.7540000000001</v>
      </c>
    </row>
    <row r="66" spans="2:10" x14ac:dyDescent="0.25">
      <c r="B66" s="67" t="s">
        <v>65</v>
      </c>
      <c r="C66" s="67"/>
      <c r="D66" s="67"/>
      <c r="E66" s="67"/>
      <c r="F66" s="67"/>
      <c r="G66" s="67"/>
      <c r="H66" s="67"/>
      <c r="I66" s="67"/>
      <c r="J66" s="9">
        <f>SUM(J63:J65)</f>
        <v>4799.0140000000001</v>
      </c>
    </row>
    <row r="67" spans="2:10" x14ac:dyDescent="0.25">
      <c r="B67" s="76"/>
      <c r="C67" s="77"/>
      <c r="D67" s="77"/>
      <c r="E67" s="77"/>
      <c r="F67" s="77"/>
      <c r="G67" s="77"/>
      <c r="H67" s="77"/>
      <c r="I67" s="77"/>
      <c r="J67" s="77"/>
    </row>
    <row r="68" spans="2:10" x14ac:dyDescent="0.25">
      <c r="B68" s="78" t="s">
        <v>66</v>
      </c>
      <c r="C68" s="78"/>
      <c r="D68" s="78"/>
      <c r="E68" s="78"/>
      <c r="F68" s="78"/>
      <c r="G68" s="78"/>
      <c r="H68" s="78"/>
      <c r="I68" s="78"/>
      <c r="J68" s="78"/>
    </row>
    <row r="69" spans="2:10" x14ac:dyDescent="0.25">
      <c r="B69" s="4">
        <v>3</v>
      </c>
      <c r="C69" s="67" t="s">
        <v>67</v>
      </c>
      <c r="D69" s="67"/>
      <c r="E69" s="67"/>
      <c r="F69" s="67"/>
      <c r="G69" s="67"/>
      <c r="H69" s="67"/>
      <c r="I69" s="4" t="s">
        <v>19</v>
      </c>
      <c r="J69" s="4" t="s">
        <v>33</v>
      </c>
    </row>
    <row r="70" spans="2:10" x14ac:dyDescent="0.25">
      <c r="B70" s="4" t="s">
        <v>1</v>
      </c>
      <c r="C70" s="66" t="s">
        <v>68</v>
      </c>
      <c r="D70" s="66"/>
      <c r="E70" s="66"/>
      <c r="F70" s="66"/>
      <c r="G70" s="66"/>
      <c r="H70" s="66"/>
      <c r="I70" s="12">
        <f>(1/12)*5%</f>
        <v>4.1666666666666666E-3</v>
      </c>
      <c r="J70" s="6">
        <f>TRUNC(I70*$J$33,2)</f>
        <v>24.71</v>
      </c>
    </row>
    <row r="71" spans="2:10" x14ac:dyDescent="0.25">
      <c r="B71" s="4" t="s">
        <v>2</v>
      </c>
      <c r="C71" s="66" t="s">
        <v>69</v>
      </c>
      <c r="D71" s="66"/>
      <c r="E71" s="66"/>
      <c r="F71" s="66"/>
      <c r="G71" s="66"/>
      <c r="H71" s="66"/>
      <c r="I71" s="12">
        <f>I49*I70</f>
        <v>3.3333333333333332E-4</v>
      </c>
      <c r="J71" s="6">
        <f>TRUNC(I71*$J$33,2)</f>
        <v>1.97</v>
      </c>
    </row>
    <row r="72" spans="2:10" x14ac:dyDescent="0.25">
      <c r="B72" s="4" t="s">
        <v>3</v>
      </c>
      <c r="C72" s="66" t="s">
        <v>70</v>
      </c>
      <c r="D72" s="66"/>
      <c r="E72" s="66"/>
      <c r="F72" s="66"/>
      <c r="G72" s="66"/>
      <c r="H72" s="66"/>
      <c r="I72" s="12">
        <f>((7/30)/12)</f>
        <v>1.9444444444444445E-2</v>
      </c>
      <c r="J72" s="6">
        <f t="shared" ref="J72:J73" si="0">TRUNC(I72*$J$33,2)</f>
        <v>115.31</v>
      </c>
    </row>
    <row r="73" spans="2:10" x14ac:dyDescent="0.25">
      <c r="B73" s="4" t="s">
        <v>4</v>
      </c>
      <c r="C73" s="66" t="s">
        <v>71</v>
      </c>
      <c r="D73" s="66"/>
      <c r="E73" s="66"/>
      <c r="F73" s="66"/>
      <c r="G73" s="66"/>
      <c r="H73" s="66"/>
      <c r="I73" s="13">
        <f>I50*I72</f>
        <v>6.7666666666666674E-3</v>
      </c>
      <c r="J73" s="6">
        <f t="shared" si="0"/>
        <v>40.119999999999997</v>
      </c>
    </row>
    <row r="74" spans="2:10" x14ac:dyDescent="0.25">
      <c r="B74" s="4" t="s">
        <v>12</v>
      </c>
      <c r="C74" s="66" t="s">
        <v>118</v>
      </c>
      <c r="D74" s="66"/>
      <c r="E74" s="66"/>
      <c r="F74" s="66"/>
      <c r="G74" s="66"/>
      <c r="H74" s="66"/>
      <c r="I74" s="12">
        <v>0.04</v>
      </c>
      <c r="J74" s="6">
        <f>TRUNC(I74*$J$33,2)</f>
        <v>237.21</v>
      </c>
    </row>
    <row r="75" spans="2:10" x14ac:dyDescent="0.25">
      <c r="B75" s="67" t="s">
        <v>72</v>
      </c>
      <c r="C75" s="67"/>
      <c r="D75" s="67"/>
      <c r="E75" s="67"/>
      <c r="F75" s="67"/>
      <c r="G75" s="67"/>
      <c r="H75" s="67"/>
      <c r="I75" s="14">
        <f>SUM(I70:I74)</f>
        <v>7.0711111111111113E-2</v>
      </c>
      <c r="J75" s="9">
        <f>SUM(J70:J74)</f>
        <v>419.32000000000005</v>
      </c>
    </row>
    <row r="76" spans="2:10" x14ac:dyDescent="0.25">
      <c r="B76" s="84"/>
      <c r="C76" s="85"/>
      <c r="D76" s="85"/>
      <c r="E76" s="85"/>
      <c r="F76" s="85"/>
      <c r="G76" s="85"/>
      <c r="H76" s="85"/>
      <c r="I76" s="85"/>
      <c r="J76" s="85"/>
    </row>
    <row r="77" spans="2:10" x14ac:dyDescent="0.25">
      <c r="B77" s="78" t="s">
        <v>73</v>
      </c>
      <c r="C77" s="78"/>
      <c r="D77" s="78"/>
      <c r="E77" s="78"/>
      <c r="F77" s="78"/>
      <c r="G77" s="78"/>
      <c r="H77" s="78"/>
      <c r="I77" s="78"/>
      <c r="J77" s="78"/>
    </row>
    <row r="78" spans="2:10" x14ac:dyDescent="0.25">
      <c r="B78" s="67" t="s">
        <v>74</v>
      </c>
      <c r="C78" s="67"/>
      <c r="D78" s="67"/>
      <c r="E78" s="67"/>
      <c r="F78" s="67"/>
      <c r="G78" s="67"/>
      <c r="H78" s="67"/>
      <c r="I78" s="4" t="s">
        <v>19</v>
      </c>
      <c r="J78" s="4" t="s">
        <v>33</v>
      </c>
    </row>
    <row r="79" spans="2:10" x14ac:dyDescent="0.25">
      <c r="B79" s="4" t="s">
        <v>1</v>
      </c>
      <c r="C79" s="66" t="s">
        <v>75</v>
      </c>
      <c r="D79" s="66"/>
      <c r="E79" s="66"/>
      <c r="F79" s="66"/>
      <c r="G79" s="66"/>
      <c r="H79" s="66"/>
      <c r="I79" s="12">
        <f>(1/12/12)+(1/12/12)+(1/12/12/3)</f>
        <v>1.6203703703703703E-2</v>
      </c>
      <c r="J79" s="6">
        <f>TRUNC(($J$33)*I79,2)</f>
        <v>96.09</v>
      </c>
    </row>
    <row r="80" spans="2:10" x14ac:dyDescent="0.25">
      <c r="B80" s="4" t="s">
        <v>2</v>
      </c>
      <c r="C80" s="66" t="s">
        <v>76</v>
      </c>
      <c r="D80" s="66"/>
      <c r="E80" s="66"/>
      <c r="F80" s="66"/>
      <c r="G80" s="66"/>
      <c r="H80" s="66"/>
      <c r="I80" s="12">
        <f>((1/30))/12</f>
        <v>2.7777777777777779E-3</v>
      </c>
      <c r="J80" s="6">
        <f t="shared" ref="J80:J84" si="1">TRUNC(($J$33)*I80,2)</f>
        <v>16.47</v>
      </c>
    </row>
    <row r="81" spans="2:10" x14ac:dyDescent="0.25">
      <c r="B81" s="4" t="s">
        <v>3</v>
      </c>
      <c r="C81" s="66" t="s">
        <v>77</v>
      </c>
      <c r="D81" s="66"/>
      <c r="E81" s="66"/>
      <c r="F81" s="66"/>
      <c r="G81" s="66"/>
      <c r="H81" s="66"/>
      <c r="I81" s="12">
        <f>((5/30)/12)*1.5%</f>
        <v>2.0833333333333332E-4</v>
      </c>
      <c r="J81" s="6">
        <f t="shared" si="1"/>
        <v>1.23</v>
      </c>
    </row>
    <row r="82" spans="2:10" x14ac:dyDescent="0.25">
      <c r="B82" s="4" t="s">
        <v>4</v>
      </c>
      <c r="C82" s="66" t="s">
        <v>78</v>
      </c>
      <c r="D82" s="66"/>
      <c r="E82" s="66"/>
      <c r="F82" s="66"/>
      <c r="G82" s="66"/>
      <c r="H82" s="66"/>
      <c r="I82" s="12">
        <f>((15/30)/12)*8%</f>
        <v>3.3333333333333331E-3</v>
      </c>
      <c r="J82" s="6">
        <f t="shared" si="1"/>
        <v>19.760000000000002</v>
      </c>
    </row>
    <row r="83" spans="2:10" x14ac:dyDescent="0.25">
      <c r="B83" s="4" t="s">
        <v>12</v>
      </c>
      <c r="C83" s="66" t="s">
        <v>79</v>
      </c>
      <c r="D83" s="66"/>
      <c r="E83" s="66"/>
      <c r="F83" s="66"/>
      <c r="G83" s="66"/>
      <c r="H83" s="66"/>
      <c r="I83" s="12">
        <f>(((4*8.33%)+(4*2.78%))/12)*2%</f>
        <v>7.4066666666666671E-4</v>
      </c>
      <c r="J83" s="6">
        <f t="shared" si="1"/>
        <v>4.3899999999999997</v>
      </c>
    </row>
    <row r="84" spans="2:10" x14ac:dyDescent="0.25">
      <c r="B84" s="4" t="s">
        <v>13</v>
      </c>
      <c r="C84" s="66" t="s">
        <v>80</v>
      </c>
      <c r="D84" s="66"/>
      <c r="E84" s="66"/>
      <c r="F84" s="66"/>
      <c r="G84" s="66"/>
      <c r="H84" s="66"/>
      <c r="I84" s="12">
        <v>0</v>
      </c>
      <c r="J84" s="6">
        <f t="shared" si="1"/>
        <v>0</v>
      </c>
    </row>
    <row r="85" spans="2:10" x14ac:dyDescent="0.25">
      <c r="B85" s="67" t="s">
        <v>81</v>
      </c>
      <c r="C85" s="67"/>
      <c r="D85" s="67"/>
      <c r="E85" s="67"/>
      <c r="F85" s="67"/>
      <c r="G85" s="67"/>
      <c r="H85" s="67"/>
      <c r="I85" s="14">
        <f>SUM(I79:I84)</f>
        <v>2.3263814814814817E-2</v>
      </c>
      <c r="J85" s="9">
        <f>SUM(J79:J84)</f>
        <v>137.94</v>
      </c>
    </row>
    <row r="86" spans="2:10" x14ac:dyDescent="0.25">
      <c r="B86" s="81"/>
      <c r="C86" s="82"/>
      <c r="D86" s="82"/>
      <c r="E86" s="82"/>
      <c r="F86" s="82"/>
      <c r="G86" s="82"/>
      <c r="H86" s="82"/>
      <c r="I86" s="82"/>
      <c r="J86" s="82"/>
    </row>
    <row r="87" spans="2:10" x14ac:dyDescent="0.25">
      <c r="B87" s="67" t="s">
        <v>82</v>
      </c>
      <c r="C87" s="67"/>
      <c r="D87" s="67"/>
      <c r="E87" s="67"/>
      <c r="F87" s="67"/>
      <c r="G87" s="67"/>
      <c r="H87" s="67"/>
      <c r="I87" s="4" t="s">
        <v>19</v>
      </c>
      <c r="J87" s="4" t="s">
        <v>33</v>
      </c>
    </row>
    <row r="88" spans="2:10" x14ac:dyDescent="0.25">
      <c r="B88" s="4" t="s">
        <v>1</v>
      </c>
      <c r="C88" s="83" t="s">
        <v>83</v>
      </c>
      <c r="D88" s="66"/>
      <c r="E88" s="66"/>
      <c r="F88" s="66"/>
      <c r="G88" s="66"/>
      <c r="H88" s="66"/>
      <c r="I88" s="12">
        <v>0</v>
      </c>
      <c r="J88" s="6">
        <v>0</v>
      </c>
    </row>
    <row r="89" spans="2:10" x14ac:dyDescent="0.25">
      <c r="B89" s="67" t="s">
        <v>84</v>
      </c>
      <c r="C89" s="67"/>
      <c r="D89" s="67"/>
      <c r="E89" s="67"/>
      <c r="F89" s="67"/>
      <c r="G89" s="67"/>
      <c r="H89" s="67"/>
      <c r="I89" s="14">
        <v>0</v>
      </c>
      <c r="J89" s="9">
        <v>0</v>
      </c>
    </row>
    <row r="90" spans="2:10" x14ac:dyDescent="0.25">
      <c r="B90" s="79"/>
      <c r="C90" s="80"/>
      <c r="D90" s="80"/>
      <c r="E90" s="80"/>
      <c r="F90" s="80"/>
      <c r="G90" s="80"/>
      <c r="H90" s="80"/>
      <c r="I90" s="80"/>
      <c r="J90" s="80"/>
    </row>
    <row r="91" spans="2:10" x14ac:dyDescent="0.25">
      <c r="B91" s="70" t="s">
        <v>85</v>
      </c>
      <c r="C91" s="70"/>
      <c r="D91" s="70"/>
      <c r="E91" s="70"/>
      <c r="F91" s="70"/>
      <c r="G91" s="70"/>
      <c r="H91" s="70"/>
      <c r="I91" s="70"/>
      <c r="J91" s="70"/>
    </row>
    <row r="92" spans="2:10" x14ac:dyDescent="0.25">
      <c r="B92" s="67" t="s">
        <v>86</v>
      </c>
      <c r="C92" s="67"/>
      <c r="D92" s="67"/>
      <c r="E92" s="67"/>
      <c r="F92" s="67"/>
      <c r="G92" s="67"/>
      <c r="H92" s="67"/>
      <c r="I92" s="67"/>
      <c r="J92" s="4" t="s">
        <v>33</v>
      </c>
    </row>
    <row r="93" spans="2:10" x14ac:dyDescent="0.25">
      <c r="B93" s="4" t="s">
        <v>18</v>
      </c>
      <c r="C93" s="66" t="s">
        <v>87</v>
      </c>
      <c r="D93" s="66"/>
      <c r="E93" s="66"/>
      <c r="F93" s="66"/>
      <c r="G93" s="66"/>
      <c r="H93" s="66"/>
      <c r="I93" s="66"/>
      <c r="J93" s="6">
        <f>J85</f>
        <v>137.94</v>
      </c>
    </row>
    <row r="94" spans="2:10" x14ac:dyDescent="0.25">
      <c r="B94" s="4" t="s">
        <v>20</v>
      </c>
      <c r="C94" s="66" t="s">
        <v>88</v>
      </c>
      <c r="D94" s="66"/>
      <c r="E94" s="66"/>
      <c r="F94" s="66"/>
      <c r="G94" s="66"/>
      <c r="H94" s="66"/>
      <c r="I94" s="66"/>
      <c r="J94" s="6">
        <f>J89</f>
        <v>0</v>
      </c>
    </row>
    <row r="95" spans="2:10" x14ac:dyDescent="0.25">
      <c r="B95" s="67" t="s">
        <v>89</v>
      </c>
      <c r="C95" s="67"/>
      <c r="D95" s="67"/>
      <c r="E95" s="67"/>
      <c r="F95" s="67"/>
      <c r="G95" s="67"/>
      <c r="H95" s="67"/>
      <c r="I95" s="67"/>
      <c r="J95" s="9">
        <f>SUM(J93:J94)</f>
        <v>137.94</v>
      </c>
    </row>
    <row r="96" spans="2:10" x14ac:dyDescent="0.25">
      <c r="B96" s="76"/>
      <c r="C96" s="77"/>
      <c r="D96" s="77"/>
      <c r="E96" s="77"/>
      <c r="F96" s="77"/>
      <c r="G96" s="77"/>
      <c r="H96" s="77"/>
      <c r="I96" s="77"/>
      <c r="J96" s="77"/>
    </row>
    <row r="97" spans="2:10" x14ac:dyDescent="0.25">
      <c r="B97" s="78" t="s">
        <v>90</v>
      </c>
      <c r="C97" s="78"/>
      <c r="D97" s="78"/>
      <c r="E97" s="78"/>
      <c r="F97" s="78"/>
      <c r="G97" s="78"/>
      <c r="H97" s="78"/>
      <c r="I97" s="78"/>
      <c r="J97" s="78"/>
    </row>
    <row r="98" spans="2:10" x14ac:dyDescent="0.25">
      <c r="B98" s="4">
        <v>5</v>
      </c>
      <c r="C98" s="67" t="s">
        <v>91</v>
      </c>
      <c r="D98" s="67"/>
      <c r="E98" s="67"/>
      <c r="F98" s="67"/>
      <c r="G98" s="67"/>
      <c r="H98" s="67"/>
      <c r="I98" s="4"/>
      <c r="J98" s="4" t="s">
        <v>33</v>
      </c>
    </row>
    <row r="99" spans="2:10" x14ac:dyDescent="0.25">
      <c r="B99" s="4" t="s">
        <v>1</v>
      </c>
      <c r="C99" s="75" t="s">
        <v>130</v>
      </c>
      <c r="D99" s="75"/>
      <c r="E99" s="75"/>
      <c r="F99" s="75"/>
      <c r="G99" s="75"/>
      <c r="H99" s="75"/>
      <c r="I99" s="12">
        <v>1.4500000000000001E-2</v>
      </c>
      <c r="J99" s="6">
        <f>($J$33+$J$66+$J$75+$J$95)*I99</f>
        <v>163.65793299999999</v>
      </c>
    </row>
    <row r="100" spans="2:10" x14ac:dyDescent="0.25">
      <c r="B100" s="4" t="s">
        <v>2</v>
      </c>
      <c r="C100" s="75" t="s">
        <v>117</v>
      </c>
      <c r="D100" s="75"/>
      <c r="E100" s="75"/>
      <c r="F100" s="75"/>
      <c r="G100" s="75"/>
      <c r="H100" s="75"/>
      <c r="I100" s="12">
        <v>0</v>
      </c>
      <c r="J100" s="6">
        <f>(($J$33+$J$66+$J$75+$J$95+J99)*I100)*(1-9.25%)</f>
        <v>0</v>
      </c>
    </row>
    <row r="101" spans="2:10" x14ac:dyDescent="0.25">
      <c r="B101" s="16" t="s">
        <v>3</v>
      </c>
      <c r="C101" s="75" t="s">
        <v>92</v>
      </c>
      <c r="D101" s="75"/>
      <c r="E101" s="75"/>
      <c r="F101" s="75"/>
      <c r="G101" s="75"/>
      <c r="H101" s="75"/>
      <c r="I101" s="1" t="s">
        <v>55</v>
      </c>
      <c r="J101" s="6">
        <v>0</v>
      </c>
    </row>
    <row r="102" spans="2:10" x14ac:dyDescent="0.25">
      <c r="B102" s="16" t="s">
        <v>4</v>
      </c>
      <c r="C102" s="75" t="s">
        <v>16</v>
      </c>
      <c r="D102" s="75"/>
      <c r="E102" s="75"/>
      <c r="F102" s="75"/>
      <c r="G102" s="75"/>
      <c r="H102" s="75"/>
      <c r="I102" s="1" t="s">
        <v>55</v>
      </c>
      <c r="J102" s="6">
        <v>0</v>
      </c>
    </row>
    <row r="103" spans="2:10" x14ac:dyDescent="0.25">
      <c r="B103" s="67" t="s">
        <v>93</v>
      </c>
      <c r="C103" s="67"/>
      <c r="D103" s="67"/>
      <c r="E103" s="67"/>
      <c r="F103" s="67"/>
      <c r="G103" s="67"/>
      <c r="H103" s="67"/>
      <c r="I103" s="14" t="s">
        <v>55</v>
      </c>
      <c r="J103" s="9">
        <f>SUM(J99:J102)</f>
        <v>163.65793299999999</v>
      </c>
    </row>
    <row r="104" spans="2:10" x14ac:dyDescent="0.25">
      <c r="B104" s="76"/>
      <c r="C104" s="77"/>
      <c r="D104" s="77"/>
      <c r="E104" s="77"/>
      <c r="F104" s="77"/>
      <c r="G104" s="77"/>
      <c r="H104" s="77"/>
      <c r="I104" s="77"/>
      <c r="J104" s="77"/>
    </row>
    <row r="105" spans="2:10" x14ac:dyDescent="0.25">
      <c r="B105" s="78" t="s">
        <v>94</v>
      </c>
      <c r="C105" s="78"/>
      <c r="D105" s="78"/>
      <c r="E105" s="78"/>
      <c r="F105" s="78"/>
      <c r="G105" s="78"/>
      <c r="H105" s="78"/>
      <c r="I105" s="78"/>
      <c r="J105" s="78"/>
    </row>
    <row r="106" spans="2:10" x14ac:dyDescent="0.25">
      <c r="B106" s="4">
        <v>6</v>
      </c>
      <c r="C106" s="67" t="s">
        <v>95</v>
      </c>
      <c r="D106" s="67"/>
      <c r="E106" s="67"/>
      <c r="F106" s="67"/>
      <c r="G106" s="67"/>
      <c r="H106" s="67"/>
      <c r="I106" s="4" t="s">
        <v>19</v>
      </c>
      <c r="J106" s="4" t="s">
        <v>33</v>
      </c>
    </row>
    <row r="107" spans="2:10" x14ac:dyDescent="0.25">
      <c r="B107" s="4" t="s">
        <v>1</v>
      </c>
      <c r="C107" s="66" t="s">
        <v>96</v>
      </c>
      <c r="D107" s="66"/>
      <c r="E107" s="66"/>
      <c r="F107" s="66"/>
      <c r="G107" s="66"/>
      <c r="H107" s="66"/>
      <c r="I107" s="17">
        <v>0.1</v>
      </c>
      <c r="J107" s="6">
        <f>TRUNC(((J131)*I107),2)</f>
        <v>1145.04</v>
      </c>
    </row>
    <row r="108" spans="2:10" x14ac:dyDescent="0.25">
      <c r="B108" s="4" t="s">
        <v>2</v>
      </c>
      <c r="C108" s="66" t="s">
        <v>97</v>
      </c>
      <c r="D108" s="66"/>
      <c r="E108" s="66"/>
      <c r="F108" s="66"/>
      <c r="G108" s="66"/>
      <c r="H108" s="66"/>
      <c r="I108" s="17">
        <v>0.1</v>
      </c>
      <c r="J108" s="6">
        <f>TRUNC(((J131+J107)*I108),2)</f>
        <v>1259.54</v>
      </c>
    </row>
    <row r="109" spans="2:10" x14ac:dyDescent="0.25">
      <c r="B109" s="4" t="s">
        <v>3</v>
      </c>
      <c r="C109" s="74" t="s">
        <v>98</v>
      </c>
      <c r="D109" s="74"/>
      <c r="E109" s="74"/>
      <c r="F109" s="74"/>
      <c r="G109" s="74"/>
      <c r="H109" s="74"/>
      <c r="I109" s="7"/>
      <c r="J109" s="18"/>
    </row>
    <row r="110" spans="2:10" x14ac:dyDescent="0.25">
      <c r="B110" s="4" t="s">
        <v>99</v>
      </c>
      <c r="C110" s="66" t="s">
        <v>100</v>
      </c>
      <c r="D110" s="66"/>
      <c r="E110" s="66"/>
      <c r="F110" s="66"/>
      <c r="G110" s="66"/>
      <c r="H110" s="66"/>
      <c r="I110" s="19">
        <v>1.6500000000000001E-2</v>
      </c>
      <c r="J110" s="6">
        <f>TRUNC(I110*((J131+J107+J108)/(1-I115)),2)</f>
        <v>257.58</v>
      </c>
    </row>
    <row r="111" spans="2:10" x14ac:dyDescent="0.25">
      <c r="B111" s="4" t="s">
        <v>101</v>
      </c>
      <c r="C111" s="66" t="s">
        <v>102</v>
      </c>
      <c r="D111" s="66"/>
      <c r="E111" s="66"/>
      <c r="F111" s="66"/>
      <c r="G111" s="66"/>
      <c r="H111" s="66"/>
      <c r="I111" s="19">
        <v>7.5999999999999998E-2</v>
      </c>
      <c r="J111" s="6">
        <f>TRUNC(I111*(J131+J107+J108)/(1-I115),2)</f>
        <v>1186.45</v>
      </c>
    </row>
    <row r="112" spans="2:10" x14ac:dyDescent="0.25">
      <c r="B112" s="4" t="s">
        <v>103</v>
      </c>
      <c r="C112" s="66" t="s">
        <v>104</v>
      </c>
      <c r="D112" s="66"/>
      <c r="E112" s="66"/>
      <c r="F112" s="66"/>
      <c r="G112" s="66"/>
      <c r="H112" s="66"/>
      <c r="I112" s="19">
        <v>0.02</v>
      </c>
      <c r="J112" s="6">
        <f>TRUNC(I112*(J131+J107+J108)/(1-I115),2)</f>
        <v>312.22000000000003</v>
      </c>
    </row>
    <row r="113" spans="2:10" x14ac:dyDescent="0.25">
      <c r="B113" s="67" t="s">
        <v>105</v>
      </c>
      <c r="C113" s="67"/>
      <c r="D113" s="67"/>
      <c r="E113" s="67"/>
      <c r="F113" s="67"/>
      <c r="G113" s="67"/>
      <c r="H113" s="67"/>
      <c r="I113" s="19">
        <f>SUM(I107:I112)</f>
        <v>0.31250000000000006</v>
      </c>
      <c r="J113" s="9">
        <f>SUM(J107:J112)</f>
        <v>4160.83</v>
      </c>
    </row>
    <row r="114" spans="2:10" x14ac:dyDescent="0.25">
      <c r="B114" s="2"/>
      <c r="C114" s="71"/>
      <c r="D114" s="71"/>
      <c r="E114" s="71"/>
      <c r="F114" s="71"/>
      <c r="G114" s="71"/>
      <c r="H114" s="71"/>
      <c r="I114" s="71"/>
      <c r="J114" s="71"/>
    </row>
    <row r="115" spans="2:10" x14ac:dyDescent="0.25">
      <c r="B115" s="20" t="s">
        <v>106</v>
      </c>
      <c r="C115" s="72" t="s">
        <v>107</v>
      </c>
      <c r="D115" s="72"/>
      <c r="E115" s="72"/>
      <c r="F115" s="72"/>
      <c r="G115" s="72"/>
      <c r="H115" s="72"/>
      <c r="I115" s="21">
        <f>I110+I111+I112</f>
        <v>0.1125</v>
      </c>
      <c r="J115" s="22"/>
    </row>
    <row r="116" spans="2:10" x14ac:dyDescent="0.25">
      <c r="B116" s="23"/>
      <c r="C116" s="73">
        <v>100</v>
      </c>
      <c r="D116" s="73"/>
      <c r="E116" s="73"/>
      <c r="F116" s="73"/>
      <c r="G116" s="73"/>
      <c r="H116" s="73"/>
      <c r="I116" s="24"/>
      <c r="J116" s="25"/>
    </row>
    <row r="117" spans="2:10" x14ac:dyDescent="0.25">
      <c r="B117" s="26"/>
      <c r="C117" s="27"/>
      <c r="D117" s="27"/>
      <c r="E117" s="27"/>
      <c r="F117" s="27"/>
      <c r="G117" s="27"/>
      <c r="H117" s="27"/>
      <c r="I117" s="24"/>
      <c r="J117" s="25"/>
    </row>
    <row r="118" spans="2:10" x14ac:dyDescent="0.25">
      <c r="B118" s="23" t="s">
        <v>108</v>
      </c>
      <c r="C118" s="73" t="s">
        <v>109</v>
      </c>
      <c r="D118" s="73"/>
      <c r="E118" s="73"/>
      <c r="F118" s="73"/>
      <c r="G118" s="73"/>
      <c r="H118" s="73"/>
      <c r="I118" s="24"/>
      <c r="J118" s="25">
        <f>J33+J66+J75+J95+J103+J107+J108</f>
        <v>13854.991933000001</v>
      </c>
    </row>
    <row r="119" spans="2:10" x14ac:dyDescent="0.25">
      <c r="B119" s="23"/>
      <c r="C119" s="27"/>
      <c r="D119" s="27"/>
      <c r="E119" s="27"/>
      <c r="F119" s="27"/>
      <c r="G119" s="27"/>
      <c r="H119" s="27"/>
      <c r="I119" s="24"/>
      <c r="J119" s="25"/>
    </row>
    <row r="120" spans="2:10" x14ac:dyDescent="0.25">
      <c r="B120" s="23" t="s">
        <v>110</v>
      </c>
      <c r="C120" s="73" t="s">
        <v>111</v>
      </c>
      <c r="D120" s="73"/>
      <c r="E120" s="73"/>
      <c r="F120" s="73"/>
      <c r="G120" s="73"/>
      <c r="H120" s="73"/>
      <c r="I120" s="24"/>
      <c r="J120" s="25">
        <f>TRUNC(J118/(1-I115),2)</f>
        <v>15611.25</v>
      </c>
    </row>
    <row r="121" spans="2:10" x14ac:dyDescent="0.25">
      <c r="B121" s="23"/>
      <c r="C121" s="27"/>
      <c r="D121" s="27"/>
      <c r="E121" s="27"/>
      <c r="F121" s="27"/>
      <c r="G121" s="27"/>
      <c r="H121" s="27"/>
      <c r="I121" s="24"/>
      <c r="J121" s="25"/>
    </row>
    <row r="122" spans="2:10" x14ac:dyDescent="0.25">
      <c r="B122" s="28"/>
      <c r="C122" s="69" t="s">
        <v>112</v>
      </c>
      <c r="D122" s="69"/>
      <c r="E122" s="69"/>
      <c r="F122" s="69"/>
      <c r="G122" s="69"/>
      <c r="H122" s="69"/>
      <c r="I122" s="29"/>
      <c r="J122" s="30">
        <f>J120-J118</f>
        <v>1756.2580669999988</v>
      </c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11"/>
    </row>
    <row r="124" spans="2:10" x14ac:dyDescent="0.25">
      <c r="B124" s="70" t="s">
        <v>113</v>
      </c>
      <c r="C124" s="70"/>
      <c r="D124" s="70"/>
      <c r="E124" s="70"/>
      <c r="F124" s="70"/>
      <c r="G124" s="70"/>
      <c r="H124" s="70"/>
      <c r="I124" s="70"/>
      <c r="J124" s="70"/>
    </row>
    <row r="125" spans="2:10" x14ac:dyDescent="0.25">
      <c r="B125" s="67" t="s">
        <v>114</v>
      </c>
      <c r="C125" s="67"/>
      <c r="D125" s="67"/>
      <c r="E125" s="67"/>
      <c r="F125" s="67"/>
      <c r="G125" s="67"/>
      <c r="H125" s="67"/>
      <c r="I125" s="67"/>
      <c r="J125" s="4" t="s">
        <v>33</v>
      </c>
    </row>
    <row r="126" spans="2:10" x14ac:dyDescent="0.25">
      <c r="B126" s="1" t="s">
        <v>1</v>
      </c>
      <c r="C126" s="66" t="s">
        <v>31</v>
      </c>
      <c r="D126" s="66"/>
      <c r="E126" s="66"/>
      <c r="F126" s="66"/>
      <c r="G126" s="66"/>
      <c r="H126" s="66"/>
      <c r="I126" s="66"/>
      <c r="J126" s="6">
        <f>J33</f>
        <v>5930.48</v>
      </c>
    </row>
    <row r="127" spans="2:10" x14ac:dyDescent="0.25">
      <c r="B127" s="1" t="s">
        <v>2</v>
      </c>
      <c r="C127" s="66" t="s">
        <v>39</v>
      </c>
      <c r="D127" s="66"/>
      <c r="E127" s="66"/>
      <c r="F127" s="66"/>
      <c r="G127" s="66"/>
      <c r="H127" s="66"/>
      <c r="I127" s="66"/>
      <c r="J127" s="6">
        <f>J66</f>
        <v>4799.0140000000001</v>
      </c>
    </row>
    <row r="128" spans="2:10" x14ac:dyDescent="0.25">
      <c r="B128" s="1" t="s">
        <v>3</v>
      </c>
      <c r="C128" s="66" t="s">
        <v>66</v>
      </c>
      <c r="D128" s="66"/>
      <c r="E128" s="66"/>
      <c r="F128" s="66"/>
      <c r="G128" s="66"/>
      <c r="H128" s="66"/>
      <c r="I128" s="66"/>
      <c r="J128" s="6">
        <f>J75</f>
        <v>419.32000000000005</v>
      </c>
    </row>
    <row r="129" spans="2:10" x14ac:dyDescent="0.25">
      <c r="B129" s="1" t="s">
        <v>4</v>
      </c>
      <c r="C129" s="66" t="s">
        <v>73</v>
      </c>
      <c r="D129" s="66"/>
      <c r="E129" s="66"/>
      <c r="F129" s="66"/>
      <c r="G129" s="66"/>
      <c r="H129" s="66"/>
      <c r="I129" s="66"/>
      <c r="J129" s="6">
        <f>J95</f>
        <v>137.94</v>
      </c>
    </row>
    <row r="130" spans="2:10" x14ac:dyDescent="0.25">
      <c r="B130" s="1" t="s">
        <v>12</v>
      </c>
      <c r="C130" s="66" t="s">
        <v>90</v>
      </c>
      <c r="D130" s="66"/>
      <c r="E130" s="66"/>
      <c r="F130" s="66"/>
      <c r="G130" s="66"/>
      <c r="H130" s="66"/>
      <c r="I130" s="66"/>
      <c r="J130" s="6">
        <f>J103</f>
        <v>163.65793299999999</v>
      </c>
    </row>
    <row r="131" spans="2:10" x14ac:dyDescent="0.25">
      <c r="B131" s="4"/>
      <c r="C131" s="67" t="s">
        <v>115</v>
      </c>
      <c r="D131" s="67"/>
      <c r="E131" s="67"/>
      <c r="F131" s="67"/>
      <c r="G131" s="67"/>
      <c r="H131" s="67"/>
      <c r="I131" s="67"/>
      <c r="J131" s="9">
        <f>SUM(J126:J130)</f>
        <v>11450.411932999999</v>
      </c>
    </row>
    <row r="132" spans="2:10" x14ac:dyDescent="0.25">
      <c r="B132" s="1" t="s">
        <v>13</v>
      </c>
      <c r="C132" s="66" t="s">
        <v>94</v>
      </c>
      <c r="D132" s="66"/>
      <c r="E132" s="66"/>
      <c r="F132" s="66"/>
      <c r="G132" s="66"/>
      <c r="H132" s="66"/>
      <c r="I132" s="66"/>
      <c r="J132" s="6">
        <f>J113</f>
        <v>4160.83</v>
      </c>
    </row>
    <row r="133" spans="2:10" ht="18" x14ac:dyDescent="0.25">
      <c r="B133" s="68" t="s">
        <v>116</v>
      </c>
      <c r="C133" s="68"/>
      <c r="D133" s="68"/>
      <c r="E133" s="68"/>
      <c r="F133" s="68"/>
      <c r="G133" s="68"/>
      <c r="H133" s="68"/>
      <c r="I133" s="68"/>
      <c r="J133" s="31">
        <f>TRUNC(J131+J132,2)</f>
        <v>15611.24</v>
      </c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3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9"/>
      <c r="C136" s="40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4"/>
      <c r="C137" s="34"/>
      <c r="D137" s="35"/>
    </row>
    <row r="138" spans="2:10" x14ac:dyDescent="0.25">
      <c r="B138" s="36"/>
      <c r="C138" s="32"/>
      <c r="D138" s="32"/>
    </row>
    <row r="139" spans="2:10" x14ac:dyDescent="0.25">
      <c r="B139" s="36"/>
      <c r="C139" s="32"/>
      <c r="D139" s="32"/>
    </row>
  </sheetData>
  <mergeCells count="139"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E54D-E98B-4FA7-ADCD-0042A7CA56C0}">
  <dimension ref="B1:K139"/>
  <sheetViews>
    <sheetView topLeftCell="A12" workbookViewId="0">
      <selection activeCell="C23" sqref="C23:H23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</cols>
  <sheetData>
    <row r="1" spans="2:10" x14ac:dyDescent="0.25">
      <c r="B1" s="101" t="s">
        <v>131</v>
      </c>
      <c r="C1" s="101"/>
      <c r="D1" s="101"/>
      <c r="E1" s="101"/>
      <c r="F1" s="101"/>
      <c r="G1" s="101"/>
      <c r="H1" s="101"/>
      <c r="I1" s="101"/>
      <c r="J1" s="101"/>
    </row>
    <row r="2" spans="2:10" x14ac:dyDescent="0.25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0" x14ac:dyDescent="0.25">
      <c r="B3" s="102" t="s">
        <v>132</v>
      </c>
      <c r="C3" s="102"/>
      <c r="D3" s="102"/>
      <c r="E3" s="102"/>
      <c r="F3" s="102"/>
      <c r="G3" s="102"/>
      <c r="H3" s="102"/>
      <c r="I3" s="102"/>
      <c r="J3" s="102"/>
    </row>
    <row r="4" spans="2:10" x14ac:dyDescent="0.25">
      <c r="B4" s="102"/>
      <c r="C4" s="102"/>
      <c r="D4" s="102"/>
      <c r="E4" s="102"/>
      <c r="F4" s="102"/>
      <c r="G4" s="102"/>
      <c r="H4" s="102"/>
      <c r="I4" s="102"/>
      <c r="J4" s="102"/>
    </row>
    <row r="5" spans="2:10" x14ac:dyDescent="0.25">
      <c r="B5" s="96"/>
      <c r="C5" s="96"/>
      <c r="D5" s="96"/>
      <c r="E5" s="96"/>
      <c r="F5" s="96"/>
      <c r="G5" s="96"/>
      <c r="H5" s="96"/>
      <c r="I5" s="96"/>
      <c r="J5" s="96"/>
    </row>
    <row r="6" spans="2:10" ht="18" x14ac:dyDescent="0.25">
      <c r="B6" s="103" t="s">
        <v>140</v>
      </c>
      <c r="C6" s="103"/>
      <c r="D6" s="103"/>
      <c r="E6" s="103"/>
      <c r="F6" s="103"/>
      <c r="G6" s="103"/>
      <c r="H6" s="103"/>
      <c r="I6" s="103"/>
      <c r="J6" s="103"/>
    </row>
    <row r="7" spans="2:10" x14ac:dyDescent="0.25">
      <c r="B7" s="99"/>
      <c r="C7" s="99"/>
      <c r="D7" s="99"/>
      <c r="E7" s="99"/>
      <c r="F7" s="99"/>
      <c r="G7" s="99"/>
      <c r="H7" s="99"/>
      <c r="I7" s="99"/>
      <c r="J7" s="99"/>
    </row>
    <row r="8" spans="2:10" x14ac:dyDescent="0.25">
      <c r="B8" s="107" t="s">
        <v>22</v>
      </c>
      <c r="C8" s="107"/>
      <c r="D8" s="107"/>
      <c r="E8" s="107"/>
      <c r="F8" s="107"/>
      <c r="G8" s="107"/>
      <c r="H8" s="107"/>
      <c r="I8" s="107"/>
      <c r="J8" s="107"/>
    </row>
    <row r="9" spans="2:10" x14ac:dyDescent="0.25">
      <c r="B9" s="44" t="s">
        <v>1</v>
      </c>
      <c r="C9" s="104" t="s">
        <v>23</v>
      </c>
      <c r="D9" s="104"/>
      <c r="E9" s="104"/>
      <c r="F9" s="104"/>
      <c r="G9" s="104"/>
      <c r="H9" s="104"/>
      <c r="I9" s="108"/>
      <c r="J9" s="106"/>
    </row>
    <row r="10" spans="2:10" x14ac:dyDescent="0.25">
      <c r="B10" s="44" t="s">
        <v>2</v>
      </c>
      <c r="C10" s="104" t="s">
        <v>24</v>
      </c>
      <c r="D10" s="104"/>
      <c r="E10" s="104"/>
      <c r="F10" s="104"/>
      <c r="G10" s="104"/>
      <c r="H10" s="104"/>
      <c r="I10" s="106" t="s">
        <v>121</v>
      </c>
      <c r="J10" s="106"/>
    </row>
    <row r="11" spans="2:10" x14ac:dyDescent="0.25">
      <c r="B11" s="44" t="s">
        <v>3</v>
      </c>
      <c r="C11" s="104" t="s">
        <v>25</v>
      </c>
      <c r="D11" s="104"/>
      <c r="E11" s="104"/>
      <c r="F11" s="104"/>
      <c r="G11" s="104"/>
      <c r="H11" s="104"/>
      <c r="I11" s="105" t="s">
        <v>135</v>
      </c>
      <c r="J11" s="106"/>
    </row>
    <row r="12" spans="2:10" x14ac:dyDescent="0.25">
      <c r="B12" s="44" t="s">
        <v>4</v>
      </c>
      <c r="C12" s="104" t="s">
        <v>26</v>
      </c>
      <c r="D12" s="104"/>
      <c r="E12" s="104"/>
      <c r="F12" s="104"/>
      <c r="G12" s="104"/>
      <c r="H12" s="104"/>
      <c r="I12" s="106">
        <v>12</v>
      </c>
      <c r="J12" s="106"/>
    </row>
    <row r="13" spans="2:10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x14ac:dyDescent="0.25">
      <c r="B14" s="107" t="s">
        <v>5</v>
      </c>
      <c r="C14" s="107"/>
      <c r="D14" s="107"/>
      <c r="E14" s="107"/>
      <c r="F14" s="107"/>
      <c r="G14" s="107"/>
      <c r="H14" s="107"/>
      <c r="I14" s="107"/>
      <c r="J14" s="107"/>
    </row>
    <row r="15" spans="2:10" x14ac:dyDescent="0.25">
      <c r="B15" s="106" t="s">
        <v>6</v>
      </c>
      <c r="C15" s="106"/>
      <c r="D15" s="106" t="s">
        <v>7</v>
      </c>
      <c r="E15" s="106"/>
      <c r="F15" s="106" t="s">
        <v>27</v>
      </c>
      <c r="G15" s="106"/>
      <c r="H15" s="106"/>
      <c r="I15" s="106"/>
      <c r="J15" s="106"/>
    </row>
    <row r="16" spans="2:10" x14ac:dyDescent="0.25">
      <c r="B16" s="106" t="s">
        <v>141</v>
      </c>
      <c r="C16" s="106"/>
      <c r="D16" s="106" t="s">
        <v>21</v>
      </c>
      <c r="E16" s="106"/>
      <c r="F16" s="106">
        <v>3</v>
      </c>
      <c r="G16" s="106"/>
      <c r="H16" s="106"/>
      <c r="I16" s="106"/>
      <c r="J16" s="106"/>
    </row>
    <row r="17" spans="2:1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1" x14ac:dyDescent="0.25">
      <c r="B18" s="107" t="s">
        <v>28</v>
      </c>
      <c r="C18" s="107"/>
      <c r="D18" s="107"/>
      <c r="E18" s="107"/>
      <c r="F18" s="107"/>
      <c r="G18" s="107"/>
      <c r="H18" s="107"/>
      <c r="I18" s="107"/>
      <c r="J18" s="107"/>
    </row>
    <row r="19" spans="2:11" x14ac:dyDescent="0.25">
      <c r="B19" s="44">
        <v>1</v>
      </c>
      <c r="C19" s="104" t="s">
        <v>8</v>
      </c>
      <c r="D19" s="104"/>
      <c r="E19" s="104"/>
      <c r="F19" s="104"/>
      <c r="G19" s="104"/>
      <c r="H19" s="104"/>
      <c r="I19" s="106" t="s">
        <v>142</v>
      </c>
      <c r="J19" s="106"/>
    </row>
    <row r="20" spans="2:11" x14ac:dyDescent="0.25">
      <c r="B20" s="44">
        <v>2</v>
      </c>
      <c r="C20" s="104" t="s">
        <v>29</v>
      </c>
      <c r="D20" s="104"/>
      <c r="E20" s="104"/>
      <c r="F20" s="104"/>
      <c r="G20" s="104"/>
      <c r="H20" s="104"/>
      <c r="I20" s="106" t="s">
        <v>143</v>
      </c>
      <c r="J20" s="106"/>
    </row>
    <row r="21" spans="2:11" x14ac:dyDescent="0.25">
      <c r="B21" s="44">
        <v>3</v>
      </c>
      <c r="C21" s="104" t="s">
        <v>30</v>
      </c>
      <c r="D21" s="104"/>
      <c r="E21" s="104"/>
      <c r="F21" s="104"/>
      <c r="G21" s="104"/>
      <c r="H21" s="104"/>
      <c r="I21" s="109">
        <v>2574.37</v>
      </c>
      <c r="J21" s="106"/>
    </row>
    <row r="22" spans="2:11" x14ac:dyDescent="0.25">
      <c r="B22" s="44">
        <v>4</v>
      </c>
      <c r="C22" s="104" t="s">
        <v>9</v>
      </c>
      <c r="D22" s="104"/>
      <c r="E22" s="104"/>
      <c r="F22" s="104"/>
      <c r="G22" s="104"/>
      <c r="H22" s="104"/>
      <c r="I22" s="110" t="s">
        <v>144</v>
      </c>
      <c r="J22" s="110"/>
    </row>
    <row r="23" spans="2:11" x14ac:dyDescent="0.25">
      <c r="B23" s="44">
        <v>5</v>
      </c>
      <c r="C23" s="104" t="s">
        <v>10</v>
      </c>
      <c r="D23" s="104"/>
      <c r="E23" s="104"/>
      <c r="F23" s="104"/>
      <c r="G23" s="104"/>
      <c r="H23" s="104"/>
      <c r="I23" s="108">
        <v>45658</v>
      </c>
      <c r="J23" s="106"/>
    </row>
    <row r="24" spans="2:11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2:11" x14ac:dyDescent="0.25">
      <c r="B25" s="111" t="s">
        <v>31</v>
      </c>
      <c r="C25" s="111"/>
      <c r="D25" s="111"/>
      <c r="E25" s="111"/>
      <c r="F25" s="111"/>
      <c r="G25" s="111"/>
      <c r="H25" s="111"/>
      <c r="I25" s="111"/>
      <c r="J25" s="111"/>
    </row>
    <row r="26" spans="2:11" x14ac:dyDescent="0.25">
      <c r="B26" s="45">
        <v>1</v>
      </c>
      <c r="C26" s="110" t="s">
        <v>32</v>
      </c>
      <c r="D26" s="110"/>
      <c r="E26" s="110"/>
      <c r="F26" s="110"/>
      <c r="G26" s="110"/>
      <c r="H26" s="110"/>
      <c r="I26" s="45" t="s">
        <v>19</v>
      </c>
      <c r="J26" s="45" t="s">
        <v>33</v>
      </c>
    </row>
    <row r="27" spans="2:11" x14ac:dyDescent="0.25">
      <c r="B27" s="45" t="s">
        <v>1</v>
      </c>
      <c r="C27" s="104" t="s">
        <v>11</v>
      </c>
      <c r="D27" s="104"/>
      <c r="E27" s="104"/>
      <c r="F27" s="104"/>
      <c r="G27" s="104"/>
      <c r="H27" s="104"/>
      <c r="I27" s="46"/>
      <c r="J27" s="47">
        <f>I21</f>
        <v>2574.37</v>
      </c>
    </row>
    <row r="28" spans="2:11" x14ac:dyDescent="0.25">
      <c r="B28" s="45" t="s">
        <v>2</v>
      </c>
      <c r="C28" s="104" t="s">
        <v>34</v>
      </c>
      <c r="D28" s="104"/>
      <c r="E28" s="104"/>
      <c r="F28" s="104"/>
      <c r="G28" s="104"/>
      <c r="H28" s="104"/>
      <c r="I28" s="48"/>
      <c r="J28" s="47">
        <v>0</v>
      </c>
    </row>
    <row r="29" spans="2:11" x14ac:dyDescent="0.25">
      <c r="B29" s="45" t="s">
        <v>3</v>
      </c>
      <c r="C29" s="104" t="s">
        <v>35</v>
      </c>
      <c r="D29" s="104"/>
      <c r="E29" s="104"/>
      <c r="F29" s="104"/>
      <c r="G29" s="104"/>
      <c r="H29" s="104"/>
      <c r="I29" s="48"/>
      <c r="J29" s="47">
        <v>0</v>
      </c>
    </row>
    <row r="30" spans="2:11" x14ac:dyDescent="0.25">
      <c r="B30" s="45" t="s">
        <v>4</v>
      </c>
      <c r="C30" s="104" t="s">
        <v>36</v>
      </c>
      <c r="D30" s="104"/>
      <c r="E30" s="104"/>
      <c r="F30" s="104"/>
      <c r="G30" s="104"/>
      <c r="H30" s="104"/>
      <c r="I30" s="48"/>
      <c r="J30" s="47">
        <v>0</v>
      </c>
      <c r="K30" s="43"/>
    </row>
    <row r="31" spans="2:11" x14ac:dyDescent="0.25">
      <c r="B31" s="45" t="s">
        <v>12</v>
      </c>
      <c r="C31" s="104" t="s">
        <v>37</v>
      </c>
      <c r="D31" s="104"/>
      <c r="E31" s="104"/>
      <c r="F31" s="104"/>
      <c r="G31" s="104"/>
      <c r="H31" s="104"/>
      <c r="I31" s="49"/>
      <c r="J31" s="47">
        <v>0</v>
      </c>
    </row>
    <row r="32" spans="2:11" x14ac:dyDescent="0.25">
      <c r="B32" s="45" t="s">
        <v>13</v>
      </c>
      <c r="C32" s="104" t="s">
        <v>126</v>
      </c>
      <c r="D32" s="104"/>
      <c r="E32" s="104"/>
      <c r="F32" s="104"/>
      <c r="G32" s="104"/>
      <c r="H32" s="104"/>
      <c r="I32" s="48"/>
      <c r="J32" s="47">
        <f>TRUNC(J27*I32,2)</f>
        <v>0</v>
      </c>
    </row>
    <row r="33" spans="2:11" x14ac:dyDescent="0.25">
      <c r="B33" s="110" t="s">
        <v>38</v>
      </c>
      <c r="C33" s="110"/>
      <c r="D33" s="110"/>
      <c r="E33" s="110"/>
      <c r="F33" s="110"/>
      <c r="G33" s="110"/>
      <c r="H33" s="110"/>
      <c r="I33" s="110"/>
      <c r="J33" s="50">
        <f>SUM(J27:J32)</f>
        <v>2574.37</v>
      </c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1"/>
    </row>
    <row r="35" spans="2:11" x14ac:dyDescent="0.25">
      <c r="B35" s="111" t="s">
        <v>39</v>
      </c>
      <c r="C35" s="111"/>
      <c r="D35" s="111"/>
      <c r="E35" s="111"/>
      <c r="F35" s="111"/>
      <c r="G35" s="111"/>
      <c r="H35" s="111"/>
      <c r="I35" s="111"/>
      <c r="J35" s="111"/>
    </row>
    <row r="36" spans="2:11" x14ac:dyDescent="0.25">
      <c r="B36" s="112" t="s">
        <v>40</v>
      </c>
      <c r="C36" s="112"/>
      <c r="D36" s="112"/>
      <c r="E36" s="112"/>
      <c r="F36" s="112"/>
      <c r="G36" s="112"/>
      <c r="H36" s="112"/>
      <c r="I36" s="51" t="s">
        <v>19</v>
      </c>
      <c r="J36" s="51" t="s">
        <v>33</v>
      </c>
    </row>
    <row r="37" spans="2:11" x14ac:dyDescent="0.25">
      <c r="B37" s="45" t="s">
        <v>1</v>
      </c>
      <c r="C37" s="104" t="s">
        <v>41</v>
      </c>
      <c r="D37" s="104"/>
      <c r="E37" s="104"/>
      <c r="F37" s="104"/>
      <c r="G37" s="104"/>
      <c r="H37" s="104"/>
      <c r="I37" s="52">
        <v>8.3333000000000004E-2</v>
      </c>
      <c r="J37" s="47">
        <f>TRUNC($J$33*I37,2)</f>
        <v>214.52</v>
      </c>
      <c r="K37" s="41"/>
    </row>
    <row r="38" spans="2:11" ht="37.5" customHeight="1" x14ac:dyDescent="0.25">
      <c r="B38" s="45" t="s">
        <v>2</v>
      </c>
      <c r="C38" s="104" t="s">
        <v>42</v>
      </c>
      <c r="D38" s="104"/>
      <c r="E38" s="104"/>
      <c r="F38" s="104"/>
      <c r="G38" s="104"/>
      <c r="H38" s="104"/>
      <c r="I38" s="53">
        <v>0.121</v>
      </c>
      <c r="J38" s="47">
        <f>TRUNC($J$33*I38,2)</f>
        <v>311.49</v>
      </c>
      <c r="K38" s="41"/>
    </row>
    <row r="39" spans="2:11" x14ac:dyDescent="0.25">
      <c r="B39" s="110" t="s">
        <v>43</v>
      </c>
      <c r="C39" s="110"/>
      <c r="D39" s="110"/>
      <c r="E39" s="110"/>
      <c r="F39" s="110"/>
      <c r="G39" s="110"/>
      <c r="H39" s="110"/>
      <c r="I39" s="54">
        <f>SUM(I37:I38)</f>
        <v>0.20433299999999999</v>
      </c>
      <c r="J39" s="50">
        <f>SUM(J37:J38)</f>
        <v>526.01</v>
      </c>
      <c r="K39" s="42"/>
    </row>
    <row r="40" spans="2:11" x14ac:dyDescent="0.25">
      <c r="B40" s="92"/>
      <c r="C40" s="93"/>
      <c r="D40" s="93"/>
      <c r="E40" s="93"/>
      <c r="F40" s="93"/>
      <c r="G40" s="93"/>
      <c r="H40" s="93"/>
      <c r="I40" s="93"/>
      <c r="J40" s="93"/>
    </row>
    <row r="41" spans="2:11" x14ac:dyDescent="0.25">
      <c r="B41" s="112" t="s">
        <v>44</v>
      </c>
      <c r="C41" s="112"/>
      <c r="D41" s="112"/>
      <c r="E41" s="112"/>
      <c r="F41" s="112"/>
      <c r="G41" s="112"/>
      <c r="H41" s="112"/>
      <c r="I41" s="51" t="s">
        <v>19</v>
      </c>
      <c r="J41" s="51" t="s">
        <v>33</v>
      </c>
    </row>
    <row r="42" spans="2:11" x14ac:dyDescent="0.25">
      <c r="B42" s="45" t="s">
        <v>1</v>
      </c>
      <c r="C42" s="104" t="s">
        <v>45</v>
      </c>
      <c r="D42" s="104"/>
      <c r="E42" s="104"/>
      <c r="F42" s="104"/>
      <c r="G42" s="104"/>
      <c r="H42" s="104"/>
      <c r="I42" s="52">
        <v>0.2</v>
      </c>
      <c r="J42" s="47">
        <f>TRUNC(($J$33+$J$39)*$I$42,2)</f>
        <v>620.07000000000005</v>
      </c>
    </row>
    <row r="43" spans="2:11" x14ac:dyDescent="0.25">
      <c r="B43" s="45" t="s">
        <v>2</v>
      </c>
      <c r="C43" s="104" t="s">
        <v>46</v>
      </c>
      <c r="D43" s="104"/>
      <c r="E43" s="104"/>
      <c r="F43" s="104"/>
      <c r="G43" s="104"/>
      <c r="H43" s="104"/>
      <c r="I43" s="52">
        <v>2.5000000000000001E-2</v>
      </c>
      <c r="J43" s="47">
        <f>TRUNC(($J$33+$J$39)*$I$43,2)</f>
        <v>77.5</v>
      </c>
    </row>
    <row r="44" spans="2:11" x14ac:dyDescent="0.25">
      <c r="B44" s="45" t="s">
        <v>3</v>
      </c>
      <c r="C44" s="104" t="s">
        <v>47</v>
      </c>
      <c r="D44" s="104"/>
      <c r="E44" s="104"/>
      <c r="F44" s="104"/>
      <c r="G44" s="104"/>
      <c r="H44" s="104"/>
      <c r="I44" s="52">
        <v>0.03</v>
      </c>
      <c r="J44" s="47">
        <f>TRUNC(($J$33+$J$39)*$I$44,2)</f>
        <v>93.01</v>
      </c>
    </row>
    <row r="45" spans="2:11" x14ac:dyDescent="0.25">
      <c r="B45" s="45" t="s">
        <v>4</v>
      </c>
      <c r="C45" s="104" t="s">
        <v>48</v>
      </c>
      <c r="D45" s="104"/>
      <c r="E45" s="104"/>
      <c r="F45" s="104"/>
      <c r="G45" s="104"/>
      <c r="H45" s="104"/>
      <c r="I45" s="52">
        <v>1.4999999999999999E-2</v>
      </c>
      <c r="J45" s="47">
        <f>TRUNC(($J$33+$J$39)*$I$45,2)</f>
        <v>46.5</v>
      </c>
    </row>
    <row r="46" spans="2:11" x14ac:dyDescent="0.25">
      <c r="B46" s="45" t="s">
        <v>12</v>
      </c>
      <c r="C46" s="104" t="s">
        <v>49</v>
      </c>
      <c r="D46" s="104"/>
      <c r="E46" s="104"/>
      <c r="F46" s="104"/>
      <c r="G46" s="104"/>
      <c r="H46" s="104"/>
      <c r="I46" s="52">
        <v>0.01</v>
      </c>
      <c r="J46" s="47">
        <f>TRUNC(($J$33+$J$39)*$I$46,2)</f>
        <v>31</v>
      </c>
    </row>
    <row r="47" spans="2:11" x14ac:dyDescent="0.25">
      <c r="B47" s="45" t="s">
        <v>13</v>
      </c>
      <c r="C47" s="104" t="s">
        <v>50</v>
      </c>
      <c r="D47" s="104"/>
      <c r="E47" s="104"/>
      <c r="F47" s="104"/>
      <c r="G47" s="104"/>
      <c r="H47" s="104"/>
      <c r="I47" s="52">
        <v>6.0000000000000001E-3</v>
      </c>
      <c r="J47" s="47">
        <f>TRUNC(($J$33+$J$39)*$I$47,2)</f>
        <v>18.600000000000001</v>
      </c>
    </row>
    <row r="48" spans="2:11" x14ac:dyDescent="0.25">
      <c r="B48" s="45" t="s">
        <v>14</v>
      </c>
      <c r="C48" s="104" t="s">
        <v>51</v>
      </c>
      <c r="D48" s="104"/>
      <c r="E48" s="104"/>
      <c r="F48" s="104"/>
      <c r="G48" s="104"/>
      <c r="H48" s="104"/>
      <c r="I48" s="52">
        <v>2E-3</v>
      </c>
      <c r="J48" s="47">
        <f>TRUNC(($J$33+$J$39)*$I$48,2)</f>
        <v>6.2</v>
      </c>
    </row>
    <row r="49" spans="2:10" x14ac:dyDescent="0.25">
      <c r="B49" s="45" t="s">
        <v>15</v>
      </c>
      <c r="C49" s="104" t="s">
        <v>52</v>
      </c>
      <c r="D49" s="104"/>
      <c r="E49" s="104"/>
      <c r="F49" s="104"/>
      <c r="G49" s="104"/>
      <c r="H49" s="104"/>
      <c r="I49" s="52">
        <v>0.08</v>
      </c>
      <c r="J49" s="47">
        <f>TRUNC(($J$33+$J$39)*$I$49,2)</f>
        <v>248.03</v>
      </c>
    </row>
    <row r="50" spans="2:10" x14ac:dyDescent="0.25">
      <c r="B50" s="110" t="s">
        <v>53</v>
      </c>
      <c r="C50" s="110"/>
      <c r="D50" s="110"/>
      <c r="E50" s="110"/>
      <c r="F50" s="110"/>
      <c r="G50" s="110"/>
      <c r="H50" s="110"/>
      <c r="I50" s="54">
        <f>SUM(I42:I49)</f>
        <v>0.36800000000000005</v>
      </c>
      <c r="J50" s="50">
        <f>SUM(J42:J49)</f>
        <v>1140.9100000000001</v>
      </c>
    </row>
    <row r="51" spans="2:10" x14ac:dyDescent="0.25">
      <c r="B51" s="117"/>
      <c r="C51" s="117"/>
      <c r="D51" s="117"/>
      <c r="E51" s="117"/>
      <c r="F51" s="117"/>
      <c r="G51" s="117"/>
      <c r="H51" s="117"/>
      <c r="I51" s="117"/>
      <c r="J51" s="118"/>
    </row>
    <row r="52" spans="2:10" x14ac:dyDescent="0.25">
      <c r="B52" s="112" t="s">
        <v>54</v>
      </c>
      <c r="C52" s="112"/>
      <c r="D52" s="112"/>
      <c r="E52" s="112"/>
      <c r="F52" s="112"/>
      <c r="G52" s="112"/>
      <c r="H52" s="112"/>
      <c r="I52" s="56"/>
      <c r="J52" s="51" t="s">
        <v>33</v>
      </c>
    </row>
    <row r="53" spans="2:10" x14ac:dyDescent="0.25">
      <c r="B53" s="45" t="s">
        <v>1</v>
      </c>
      <c r="C53" s="113" t="s">
        <v>127</v>
      </c>
      <c r="D53" s="113"/>
      <c r="E53" s="113"/>
      <c r="F53" s="113"/>
      <c r="G53" s="113"/>
      <c r="H53" s="113"/>
      <c r="I53" s="44" t="s">
        <v>55</v>
      </c>
      <c r="J53" s="57">
        <f>TRUNC((5.5*2*22)-(6%*J27),2)</f>
        <v>87.53</v>
      </c>
    </row>
    <row r="54" spans="2:10" x14ac:dyDescent="0.25">
      <c r="B54" s="45" t="s">
        <v>2</v>
      </c>
      <c r="C54" s="113" t="s">
        <v>139</v>
      </c>
      <c r="D54" s="113"/>
      <c r="E54" s="113"/>
      <c r="F54" s="113"/>
      <c r="G54" s="113"/>
      <c r="H54" s="113"/>
      <c r="I54" s="44" t="s">
        <v>55</v>
      </c>
      <c r="J54" s="57">
        <f>44.3*22</f>
        <v>974.59999999999991</v>
      </c>
    </row>
    <row r="55" spans="2:10" x14ac:dyDescent="0.25">
      <c r="B55" s="45" t="s">
        <v>3</v>
      </c>
      <c r="C55" s="114" t="s">
        <v>120</v>
      </c>
      <c r="D55" s="115"/>
      <c r="E55" s="115"/>
      <c r="F55" s="115"/>
      <c r="G55" s="115"/>
      <c r="H55" s="116"/>
      <c r="I55" s="44" t="s">
        <v>55</v>
      </c>
      <c r="J55" s="57">
        <v>15</v>
      </c>
    </row>
    <row r="56" spans="2:10" x14ac:dyDescent="0.25">
      <c r="B56" s="45" t="s">
        <v>4</v>
      </c>
      <c r="C56" s="113" t="s">
        <v>119</v>
      </c>
      <c r="D56" s="113"/>
      <c r="E56" s="113"/>
      <c r="F56" s="113"/>
      <c r="G56" s="113"/>
      <c r="H56" s="113"/>
      <c r="I56" s="44" t="s">
        <v>55</v>
      </c>
      <c r="J56" s="57">
        <v>200</v>
      </c>
    </row>
    <row r="57" spans="2:10" x14ac:dyDescent="0.25">
      <c r="B57" s="45" t="s">
        <v>12</v>
      </c>
      <c r="C57" s="114" t="s">
        <v>56</v>
      </c>
      <c r="D57" s="115"/>
      <c r="E57" s="115"/>
      <c r="F57" s="115"/>
      <c r="G57" s="115"/>
      <c r="H57" s="116"/>
      <c r="I57" s="44" t="s">
        <v>55</v>
      </c>
      <c r="J57" s="57">
        <v>3.61</v>
      </c>
    </row>
    <row r="58" spans="2:10" x14ac:dyDescent="0.25">
      <c r="B58" s="45" t="s">
        <v>13</v>
      </c>
      <c r="C58" s="113" t="s">
        <v>129</v>
      </c>
      <c r="D58" s="113"/>
      <c r="E58" s="113"/>
      <c r="F58" s="113"/>
      <c r="G58" s="113"/>
      <c r="H58" s="113"/>
      <c r="I58" s="44" t="s">
        <v>55</v>
      </c>
      <c r="J58" s="57">
        <v>13.34</v>
      </c>
    </row>
    <row r="59" spans="2:10" x14ac:dyDescent="0.25">
      <c r="B59" s="110" t="s">
        <v>57</v>
      </c>
      <c r="C59" s="110"/>
      <c r="D59" s="110"/>
      <c r="E59" s="110"/>
      <c r="F59" s="110"/>
      <c r="G59" s="110"/>
      <c r="H59" s="110"/>
      <c r="I59" s="110"/>
      <c r="J59" s="50">
        <f>SUM(J53:J58)</f>
        <v>1294.0799999999997</v>
      </c>
    </row>
    <row r="60" spans="2:10" x14ac:dyDescent="0.25">
      <c r="B60" s="117"/>
      <c r="C60" s="117"/>
      <c r="D60" s="117"/>
      <c r="E60" s="117"/>
      <c r="F60" s="117"/>
      <c r="G60" s="117"/>
      <c r="H60" s="117"/>
      <c r="I60" s="117"/>
      <c r="J60" s="118"/>
    </row>
    <row r="61" spans="2:10" x14ac:dyDescent="0.25">
      <c r="B61" s="107" t="s">
        <v>58</v>
      </c>
      <c r="C61" s="107"/>
      <c r="D61" s="107"/>
      <c r="E61" s="107"/>
      <c r="F61" s="107"/>
      <c r="G61" s="107"/>
      <c r="H61" s="107"/>
      <c r="I61" s="107"/>
      <c r="J61" s="107"/>
    </row>
    <row r="62" spans="2:10" x14ac:dyDescent="0.25">
      <c r="B62" s="110" t="s">
        <v>59</v>
      </c>
      <c r="C62" s="110"/>
      <c r="D62" s="110"/>
      <c r="E62" s="110"/>
      <c r="F62" s="110"/>
      <c r="G62" s="110"/>
      <c r="H62" s="110"/>
      <c r="I62" s="110"/>
      <c r="J62" s="45" t="s">
        <v>33</v>
      </c>
    </row>
    <row r="63" spans="2:10" x14ac:dyDescent="0.25">
      <c r="B63" s="45" t="s">
        <v>60</v>
      </c>
      <c r="C63" s="104" t="s">
        <v>61</v>
      </c>
      <c r="D63" s="104"/>
      <c r="E63" s="104"/>
      <c r="F63" s="104"/>
      <c r="G63" s="104"/>
      <c r="H63" s="104"/>
      <c r="I63" s="104"/>
      <c r="J63" s="47">
        <f>J39</f>
        <v>526.01</v>
      </c>
    </row>
    <row r="64" spans="2:10" x14ac:dyDescent="0.25">
      <c r="B64" s="45" t="s">
        <v>62</v>
      </c>
      <c r="C64" s="104" t="s">
        <v>63</v>
      </c>
      <c r="D64" s="104"/>
      <c r="E64" s="104"/>
      <c r="F64" s="104"/>
      <c r="G64" s="104"/>
      <c r="H64" s="104"/>
      <c r="I64" s="104"/>
      <c r="J64" s="47">
        <f>J50</f>
        <v>1140.9100000000001</v>
      </c>
    </row>
    <row r="65" spans="2:10" x14ac:dyDescent="0.25">
      <c r="B65" s="45" t="s">
        <v>64</v>
      </c>
      <c r="C65" s="104" t="s">
        <v>17</v>
      </c>
      <c r="D65" s="104"/>
      <c r="E65" s="104"/>
      <c r="F65" s="104"/>
      <c r="G65" s="104"/>
      <c r="H65" s="104"/>
      <c r="I65" s="104"/>
      <c r="J65" s="47">
        <f>J59</f>
        <v>1294.0799999999997</v>
      </c>
    </row>
    <row r="66" spans="2:10" x14ac:dyDescent="0.25">
      <c r="B66" s="110" t="s">
        <v>65</v>
      </c>
      <c r="C66" s="110"/>
      <c r="D66" s="110"/>
      <c r="E66" s="110"/>
      <c r="F66" s="110"/>
      <c r="G66" s="110"/>
      <c r="H66" s="110"/>
      <c r="I66" s="110"/>
      <c r="J66" s="50">
        <f>SUM(J63:J65)</f>
        <v>2961</v>
      </c>
    </row>
    <row r="67" spans="2:10" x14ac:dyDescent="0.25">
      <c r="B67" s="119"/>
      <c r="C67" s="120"/>
      <c r="D67" s="120"/>
      <c r="E67" s="120"/>
      <c r="F67" s="120"/>
      <c r="G67" s="120"/>
      <c r="H67" s="120"/>
      <c r="I67" s="120"/>
      <c r="J67" s="120"/>
    </row>
    <row r="68" spans="2:10" x14ac:dyDescent="0.25">
      <c r="B68" s="111" t="s">
        <v>66</v>
      </c>
      <c r="C68" s="111"/>
      <c r="D68" s="111"/>
      <c r="E68" s="111"/>
      <c r="F68" s="111"/>
      <c r="G68" s="111"/>
      <c r="H68" s="111"/>
      <c r="I68" s="111"/>
      <c r="J68" s="111"/>
    </row>
    <row r="69" spans="2:10" x14ac:dyDescent="0.25">
      <c r="B69" s="45">
        <v>3</v>
      </c>
      <c r="C69" s="110" t="s">
        <v>67</v>
      </c>
      <c r="D69" s="110"/>
      <c r="E69" s="110"/>
      <c r="F69" s="110"/>
      <c r="G69" s="110"/>
      <c r="H69" s="110"/>
      <c r="I69" s="45" t="s">
        <v>19</v>
      </c>
      <c r="J69" s="45" t="s">
        <v>33</v>
      </c>
    </row>
    <row r="70" spans="2:10" x14ac:dyDescent="0.25">
      <c r="B70" s="45" t="s">
        <v>1</v>
      </c>
      <c r="C70" s="104" t="s">
        <v>68</v>
      </c>
      <c r="D70" s="104"/>
      <c r="E70" s="104"/>
      <c r="F70" s="104"/>
      <c r="G70" s="104"/>
      <c r="H70" s="104"/>
      <c r="I70" s="52">
        <f>(1/12)*5%</f>
        <v>4.1666666666666666E-3</v>
      </c>
      <c r="J70" s="47">
        <f>TRUNC(I70*$J$33,2)</f>
        <v>10.72</v>
      </c>
    </row>
    <row r="71" spans="2:10" x14ac:dyDescent="0.25">
      <c r="B71" s="45" t="s">
        <v>2</v>
      </c>
      <c r="C71" s="104" t="s">
        <v>69</v>
      </c>
      <c r="D71" s="104"/>
      <c r="E71" s="104"/>
      <c r="F71" s="104"/>
      <c r="G71" s="104"/>
      <c r="H71" s="104"/>
      <c r="I71" s="52">
        <f>I49*I70</f>
        <v>3.3333333333333332E-4</v>
      </c>
      <c r="J71" s="47">
        <f>TRUNC(I71*$J$33,2)</f>
        <v>0.85</v>
      </c>
    </row>
    <row r="72" spans="2:10" x14ac:dyDescent="0.25">
      <c r="B72" s="45" t="s">
        <v>3</v>
      </c>
      <c r="C72" s="104" t="s">
        <v>70</v>
      </c>
      <c r="D72" s="104"/>
      <c r="E72" s="104"/>
      <c r="F72" s="104"/>
      <c r="G72" s="104"/>
      <c r="H72" s="104"/>
      <c r="I72" s="52">
        <f>((7/30)/12)</f>
        <v>1.9444444444444445E-2</v>
      </c>
      <c r="J72" s="47">
        <f t="shared" ref="J72:J73" si="0">TRUNC(I72*$J$33,2)</f>
        <v>50.05</v>
      </c>
    </row>
    <row r="73" spans="2:10" x14ac:dyDescent="0.25">
      <c r="B73" s="45" t="s">
        <v>4</v>
      </c>
      <c r="C73" s="104" t="s">
        <v>71</v>
      </c>
      <c r="D73" s="104"/>
      <c r="E73" s="104"/>
      <c r="F73" s="104"/>
      <c r="G73" s="104"/>
      <c r="H73" s="104"/>
      <c r="I73" s="53">
        <f>I50*I72</f>
        <v>7.1555555555555565E-3</v>
      </c>
      <c r="J73" s="47">
        <f t="shared" si="0"/>
        <v>18.420000000000002</v>
      </c>
    </row>
    <row r="74" spans="2:10" x14ac:dyDescent="0.25">
      <c r="B74" s="45" t="s">
        <v>12</v>
      </c>
      <c r="C74" s="104" t="s">
        <v>118</v>
      </c>
      <c r="D74" s="104"/>
      <c r="E74" s="104"/>
      <c r="F74" s="104"/>
      <c r="G74" s="104"/>
      <c r="H74" s="104"/>
      <c r="I74" s="52">
        <v>0.04</v>
      </c>
      <c r="J74" s="47">
        <f>TRUNC(I74*$J$33,2)</f>
        <v>102.97</v>
      </c>
    </row>
    <row r="75" spans="2:10" x14ac:dyDescent="0.25">
      <c r="B75" s="110" t="s">
        <v>72</v>
      </c>
      <c r="C75" s="110"/>
      <c r="D75" s="110"/>
      <c r="E75" s="110"/>
      <c r="F75" s="110"/>
      <c r="G75" s="110"/>
      <c r="H75" s="110"/>
      <c r="I75" s="54">
        <f>SUM(I70:I74)</f>
        <v>7.1099999999999997E-2</v>
      </c>
      <c r="J75" s="50">
        <f>SUM(J70:J74)</f>
        <v>183.01</v>
      </c>
    </row>
    <row r="76" spans="2:10" x14ac:dyDescent="0.25">
      <c r="B76" s="121"/>
      <c r="C76" s="122"/>
      <c r="D76" s="122"/>
      <c r="E76" s="122"/>
      <c r="F76" s="122"/>
      <c r="G76" s="122"/>
      <c r="H76" s="122"/>
      <c r="I76" s="122"/>
      <c r="J76" s="122"/>
    </row>
    <row r="77" spans="2:10" x14ac:dyDescent="0.25">
      <c r="B77" s="111" t="s">
        <v>73</v>
      </c>
      <c r="C77" s="111"/>
      <c r="D77" s="111"/>
      <c r="E77" s="111"/>
      <c r="F77" s="111"/>
      <c r="G77" s="111"/>
      <c r="H77" s="111"/>
      <c r="I77" s="111"/>
      <c r="J77" s="111"/>
    </row>
    <row r="78" spans="2:10" x14ac:dyDescent="0.25">
      <c r="B78" s="110" t="s">
        <v>74</v>
      </c>
      <c r="C78" s="110"/>
      <c r="D78" s="110"/>
      <c r="E78" s="110"/>
      <c r="F78" s="110"/>
      <c r="G78" s="110"/>
      <c r="H78" s="110"/>
      <c r="I78" s="45" t="s">
        <v>19</v>
      </c>
      <c r="J78" s="45" t="s">
        <v>33</v>
      </c>
    </row>
    <row r="79" spans="2:10" x14ac:dyDescent="0.25">
      <c r="B79" s="45" t="s">
        <v>1</v>
      </c>
      <c r="C79" s="104" t="s">
        <v>75</v>
      </c>
      <c r="D79" s="104"/>
      <c r="E79" s="104"/>
      <c r="F79" s="104"/>
      <c r="G79" s="104"/>
      <c r="H79" s="104"/>
      <c r="I79" s="52">
        <f>(1/12/12)+(1/12/12)+(1/12/12/3)</f>
        <v>1.6203703703703703E-2</v>
      </c>
      <c r="J79" s="47">
        <f>TRUNC(($J$33)*I79,2)</f>
        <v>41.71</v>
      </c>
    </row>
    <row r="80" spans="2:10" x14ac:dyDescent="0.25">
      <c r="B80" s="45" t="s">
        <v>2</v>
      </c>
      <c r="C80" s="104" t="s">
        <v>76</v>
      </c>
      <c r="D80" s="104"/>
      <c r="E80" s="104"/>
      <c r="F80" s="104"/>
      <c r="G80" s="104"/>
      <c r="H80" s="104"/>
      <c r="I80" s="52">
        <f>((1/30))/12</f>
        <v>2.7777777777777779E-3</v>
      </c>
      <c r="J80" s="47">
        <f t="shared" ref="J80:J84" si="1">TRUNC(($J$33)*I80,2)</f>
        <v>7.15</v>
      </c>
    </row>
    <row r="81" spans="2:10" x14ac:dyDescent="0.25">
      <c r="B81" s="45" t="s">
        <v>3</v>
      </c>
      <c r="C81" s="104" t="s">
        <v>77</v>
      </c>
      <c r="D81" s="104"/>
      <c r="E81" s="104"/>
      <c r="F81" s="104"/>
      <c r="G81" s="104"/>
      <c r="H81" s="104"/>
      <c r="I81" s="52">
        <f>((5/30)/12)*1.5%</f>
        <v>2.0833333333333332E-4</v>
      </c>
      <c r="J81" s="47">
        <f t="shared" si="1"/>
        <v>0.53</v>
      </c>
    </row>
    <row r="82" spans="2:10" x14ac:dyDescent="0.25">
      <c r="B82" s="45" t="s">
        <v>4</v>
      </c>
      <c r="C82" s="104" t="s">
        <v>78</v>
      </c>
      <c r="D82" s="104"/>
      <c r="E82" s="104"/>
      <c r="F82" s="104"/>
      <c r="G82" s="104"/>
      <c r="H82" s="104"/>
      <c r="I82" s="52">
        <f>((15/30)/12)*8%</f>
        <v>3.3333333333333331E-3</v>
      </c>
      <c r="J82" s="47">
        <f t="shared" si="1"/>
        <v>8.58</v>
      </c>
    </row>
    <row r="83" spans="2:10" x14ac:dyDescent="0.25">
      <c r="B83" s="45" t="s">
        <v>12</v>
      </c>
      <c r="C83" s="104" t="s">
        <v>79</v>
      </c>
      <c r="D83" s="104"/>
      <c r="E83" s="104"/>
      <c r="F83" s="104"/>
      <c r="G83" s="104"/>
      <c r="H83" s="104"/>
      <c r="I83" s="52">
        <f>(((4*8.33%)+(4*2.78%))/12)*2%</f>
        <v>7.4066666666666671E-4</v>
      </c>
      <c r="J83" s="47">
        <f t="shared" si="1"/>
        <v>1.9</v>
      </c>
    </row>
    <row r="84" spans="2:10" x14ac:dyDescent="0.25">
      <c r="B84" s="45" t="s">
        <v>13</v>
      </c>
      <c r="C84" s="104" t="s">
        <v>80</v>
      </c>
      <c r="D84" s="104"/>
      <c r="E84" s="104"/>
      <c r="F84" s="104"/>
      <c r="G84" s="104"/>
      <c r="H84" s="104"/>
      <c r="I84" s="52">
        <v>0</v>
      </c>
      <c r="J84" s="47">
        <f t="shared" si="1"/>
        <v>0</v>
      </c>
    </row>
    <row r="85" spans="2:10" x14ac:dyDescent="0.25">
      <c r="B85" s="110" t="s">
        <v>81</v>
      </c>
      <c r="C85" s="110"/>
      <c r="D85" s="110"/>
      <c r="E85" s="110"/>
      <c r="F85" s="110"/>
      <c r="G85" s="110"/>
      <c r="H85" s="110"/>
      <c r="I85" s="54">
        <f>SUM(I79:I84)</f>
        <v>2.3263814814814817E-2</v>
      </c>
      <c r="J85" s="50">
        <f>SUM(J79:J84)</f>
        <v>59.87</v>
      </c>
    </row>
    <row r="86" spans="2:10" x14ac:dyDescent="0.25">
      <c r="B86" s="81"/>
      <c r="C86" s="123"/>
      <c r="D86" s="123"/>
      <c r="E86" s="123"/>
      <c r="F86" s="123"/>
      <c r="G86" s="123"/>
      <c r="H86" s="123"/>
      <c r="I86" s="123"/>
      <c r="J86" s="123"/>
    </row>
    <row r="87" spans="2:10" x14ac:dyDescent="0.25">
      <c r="B87" s="110" t="s">
        <v>82</v>
      </c>
      <c r="C87" s="110"/>
      <c r="D87" s="110"/>
      <c r="E87" s="110"/>
      <c r="F87" s="110"/>
      <c r="G87" s="110"/>
      <c r="H87" s="110"/>
      <c r="I87" s="45" t="s">
        <v>19</v>
      </c>
      <c r="J87" s="45" t="s">
        <v>33</v>
      </c>
    </row>
    <row r="88" spans="2:10" x14ac:dyDescent="0.25">
      <c r="B88" s="45" t="s">
        <v>1</v>
      </c>
      <c r="C88" s="124" t="s">
        <v>83</v>
      </c>
      <c r="D88" s="104"/>
      <c r="E88" s="104"/>
      <c r="F88" s="104"/>
      <c r="G88" s="104"/>
      <c r="H88" s="104"/>
      <c r="I88" s="52">
        <v>0</v>
      </c>
      <c r="J88" s="47">
        <v>0</v>
      </c>
    </row>
    <row r="89" spans="2:10" x14ac:dyDescent="0.25">
      <c r="B89" s="110" t="s">
        <v>84</v>
      </c>
      <c r="C89" s="110"/>
      <c r="D89" s="110"/>
      <c r="E89" s="110"/>
      <c r="F89" s="110"/>
      <c r="G89" s="110"/>
      <c r="H89" s="110"/>
      <c r="I89" s="54">
        <v>0</v>
      </c>
      <c r="J89" s="50">
        <v>0</v>
      </c>
    </row>
    <row r="90" spans="2:10" x14ac:dyDescent="0.25">
      <c r="B90" s="79"/>
      <c r="C90" s="80"/>
      <c r="D90" s="80"/>
      <c r="E90" s="80"/>
      <c r="F90" s="80"/>
      <c r="G90" s="80"/>
      <c r="H90" s="80"/>
      <c r="I90" s="80"/>
      <c r="J90" s="80"/>
    </row>
    <row r="91" spans="2:10" x14ac:dyDescent="0.25">
      <c r="B91" s="107" t="s">
        <v>85</v>
      </c>
      <c r="C91" s="107"/>
      <c r="D91" s="107"/>
      <c r="E91" s="107"/>
      <c r="F91" s="107"/>
      <c r="G91" s="107"/>
      <c r="H91" s="107"/>
      <c r="I91" s="107"/>
      <c r="J91" s="107"/>
    </row>
    <row r="92" spans="2:10" x14ac:dyDescent="0.25">
      <c r="B92" s="110" t="s">
        <v>86</v>
      </c>
      <c r="C92" s="110"/>
      <c r="D92" s="110"/>
      <c r="E92" s="110"/>
      <c r="F92" s="110"/>
      <c r="G92" s="110"/>
      <c r="H92" s="110"/>
      <c r="I92" s="110"/>
      <c r="J92" s="45" t="s">
        <v>33</v>
      </c>
    </row>
    <row r="93" spans="2:10" x14ac:dyDescent="0.25">
      <c r="B93" s="45" t="s">
        <v>18</v>
      </c>
      <c r="C93" s="104" t="s">
        <v>87</v>
      </c>
      <c r="D93" s="104"/>
      <c r="E93" s="104"/>
      <c r="F93" s="104"/>
      <c r="G93" s="104"/>
      <c r="H93" s="104"/>
      <c r="I93" s="104"/>
      <c r="J93" s="47">
        <f>J85</f>
        <v>59.87</v>
      </c>
    </row>
    <row r="94" spans="2:10" x14ac:dyDescent="0.25">
      <c r="B94" s="45" t="s">
        <v>20</v>
      </c>
      <c r="C94" s="104" t="s">
        <v>88</v>
      </c>
      <c r="D94" s="104"/>
      <c r="E94" s="104"/>
      <c r="F94" s="104"/>
      <c r="G94" s="104"/>
      <c r="H94" s="104"/>
      <c r="I94" s="104"/>
      <c r="J94" s="47">
        <f>J89</f>
        <v>0</v>
      </c>
    </row>
    <row r="95" spans="2:10" x14ac:dyDescent="0.25">
      <c r="B95" s="110" t="s">
        <v>89</v>
      </c>
      <c r="C95" s="110"/>
      <c r="D95" s="110"/>
      <c r="E95" s="110"/>
      <c r="F95" s="110"/>
      <c r="G95" s="110"/>
      <c r="H95" s="110"/>
      <c r="I95" s="110"/>
      <c r="J95" s="50">
        <f>SUM(J93:J94)</f>
        <v>59.87</v>
      </c>
    </row>
    <row r="96" spans="2:10" x14ac:dyDescent="0.25">
      <c r="B96" s="119"/>
      <c r="C96" s="120"/>
      <c r="D96" s="120"/>
      <c r="E96" s="120"/>
      <c r="F96" s="120"/>
      <c r="G96" s="120"/>
      <c r="H96" s="120"/>
      <c r="I96" s="120"/>
      <c r="J96" s="120"/>
    </row>
    <row r="97" spans="2:10" x14ac:dyDescent="0.25">
      <c r="B97" s="111" t="s">
        <v>90</v>
      </c>
      <c r="C97" s="111"/>
      <c r="D97" s="111"/>
      <c r="E97" s="111"/>
      <c r="F97" s="111"/>
      <c r="G97" s="111"/>
      <c r="H97" s="111"/>
      <c r="I97" s="111"/>
      <c r="J97" s="111"/>
    </row>
    <row r="98" spans="2:10" x14ac:dyDescent="0.25">
      <c r="B98" s="45">
        <v>5</v>
      </c>
      <c r="C98" s="110" t="s">
        <v>91</v>
      </c>
      <c r="D98" s="110"/>
      <c r="E98" s="110"/>
      <c r="F98" s="110"/>
      <c r="G98" s="110"/>
      <c r="H98" s="110"/>
      <c r="I98" s="45"/>
      <c r="J98" s="45" t="s">
        <v>33</v>
      </c>
    </row>
    <row r="99" spans="2:10" x14ac:dyDescent="0.25">
      <c r="B99" s="45" t="s">
        <v>1</v>
      </c>
      <c r="C99" s="113" t="s">
        <v>130</v>
      </c>
      <c r="D99" s="113"/>
      <c r="E99" s="113"/>
      <c r="F99" s="113"/>
      <c r="G99" s="113"/>
      <c r="H99" s="113"/>
      <c r="I99" s="52">
        <v>0.04</v>
      </c>
      <c r="J99" s="47">
        <f>($J$33+$J$66+$J$75+$J$95)*I99</f>
        <v>231.13</v>
      </c>
    </row>
    <row r="100" spans="2:10" x14ac:dyDescent="0.25">
      <c r="B100" s="45" t="s">
        <v>2</v>
      </c>
      <c r="C100" s="113" t="s">
        <v>117</v>
      </c>
      <c r="D100" s="113"/>
      <c r="E100" s="113"/>
      <c r="F100" s="113"/>
      <c r="G100" s="113"/>
      <c r="H100" s="113"/>
      <c r="I100" s="52">
        <v>0.05</v>
      </c>
      <c r="J100" s="47">
        <f>(($J$33+$J$66+$J$75+$J$95+J99)*I100)*(1-9.25%)</f>
        <v>272.67561749999999</v>
      </c>
    </row>
    <row r="101" spans="2:10" x14ac:dyDescent="0.25">
      <c r="B101" s="55" t="s">
        <v>3</v>
      </c>
      <c r="C101" s="113" t="s">
        <v>92</v>
      </c>
      <c r="D101" s="113"/>
      <c r="E101" s="113"/>
      <c r="F101" s="113"/>
      <c r="G101" s="113"/>
      <c r="H101" s="113"/>
      <c r="I101" s="44" t="s">
        <v>55</v>
      </c>
      <c r="J101" s="47">
        <v>0</v>
      </c>
    </row>
    <row r="102" spans="2:10" x14ac:dyDescent="0.25">
      <c r="B102" s="55" t="s">
        <v>4</v>
      </c>
      <c r="C102" s="113" t="s">
        <v>16</v>
      </c>
      <c r="D102" s="113"/>
      <c r="E102" s="113"/>
      <c r="F102" s="113"/>
      <c r="G102" s="113"/>
      <c r="H102" s="113"/>
      <c r="I102" s="44" t="s">
        <v>55</v>
      </c>
      <c r="J102" s="47">
        <v>0</v>
      </c>
    </row>
    <row r="103" spans="2:10" x14ac:dyDescent="0.25">
      <c r="B103" s="110" t="s">
        <v>93</v>
      </c>
      <c r="C103" s="110"/>
      <c r="D103" s="110"/>
      <c r="E103" s="110"/>
      <c r="F103" s="110"/>
      <c r="G103" s="110"/>
      <c r="H103" s="110"/>
      <c r="I103" s="54" t="s">
        <v>55</v>
      </c>
      <c r="J103" s="50">
        <f>SUM(J99:J102)</f>
        <v>503.80561749999998</v>
      </c>
    </row>
    <row r="104" spans="2:10" x14ac:dyDescent="0.25">
      <c r="B104" s="119"/>
      <c r="C104" s="120"/>
      <c r="D104" s="120"/>
      <c r="E104" s="120"/>
      <c r="F104" s="120"/>
      <c r="G104" s="120"/>
      <c r="H104" s="120"/>
      <c r="I104" s="120"/>
      <c r="J104" s="120"/>
    </row>
    <row r="105" spans="2:10" x14ac:dyDescent="0.25">
      <c r="B105" s="111" t="s">
        <v>94</v>
      </c>
      <c r="C105" s="111"/>
      <c r="D105" s="111"/>
      <c r="E105" s="111"/>
      <c r="F105" s="111"/>
      <c r="G105" s="111"/>
      <c r="H105" s="111"/>
      <c r="I105" s="111"/>
      <c r="J105" s="111"/>
    </row>
    <row r="106" spans="2:10" x14ac:dyDescent="0.25">
      <c r="B106" s="45">
        <v>6</v>
      </c>
      <c r="C106" s="110" t="s">
        <v>95</v>
      </c>
      <c r="D106" s="110"/>
      <c r="E106" s="110"/>
      <c r="F106" s="110"/>
      <c r="G106" s="110"/>
      <c r="H106" s="110"/>
      <c r="I106" s="45" t="s">
        <v>19</v>
      </c>
      <c r="J106" s="45" t="s">
        <v>33</v>
      </c>
    </row>
    <row r="107" spans="2:10" x14ac:dyDescent="0.25">
      <c r="B107" s="45" t="s">
        <v>1</v>
      </c>
      <c r="C107" s="104" t="s">
        <v>96</v>
      </c>
      <c r="D107" s="104"/>
      <c r="E107" s="104"/>
      <c r="F107" s="104"/>
      <c r="G107" s="104"/>
      <c r="H107" s="104"/>
      <c r="I107" s="58">
        <v>0.15029999999999999</v>
      </c>
      <c r="J107" s="47">
        <f>TRUNC(((J131)*I107),2)</f>
        <v>944.19</v>
      </c>
    </row>
    <row r="108" spans="2:10" x14ac:dyDescent="0.25">
      <c r="B108" s="45" t="s">
        <v>2</v>
      </c>
      <c r="C108" s="104" t="s">
        <v>97</v>
      </c>
      <c r="D108" s="104"/>
      <c r="E108" s="104"/>
      <c r="F108" s="104"/>
      <c r="G108" s="104"/>
      <c r="H108" s="104"/>
      <c r="I108" s="58">
        <v>0.13500000000000001</v>
      </c>
      <c r="J108" s="47">
        <f>TRUNC(((J131+J107)*I108),2)</f>
        <v>975.54</v>
      </c>
    </row>
    <row r="109" spans="2:10" x14ac:dyDescent="0.25">
      <c r="B109" s="45" t="s">
        <v>3</v>
      </c>
      <c r="C109" s="126" t="s">
        <v>98</v>
      </c>
      <c r="D109" s="126"/>
      <c r="E109" s="126"/>
      <c r="F109" s="126"/>
      <c r="G109" s="126"/>
      <c r="H109" s="126"/>
      <c r="I109" s="48"/>
      <c r="J109" s="59"/>
    </row>
    <row r="110" spans="2:10" x14ac:dyDescent="0.25">
      <c r="B110" s="45" t="s">
        <v>99</v>
      </c>
      <c r="C110" s="104" t="s">
        <v>100</v>
      </c>
      <c r="D110" s="104"/>
      <c r="E110" s="104"/>
      <c r="F110" s="104"/>
      <c r="G110" s="104"/>
      <c r="H110" s="104"/>
      <c r="I110" s="60">
        <v>1.6500000000000001E-2</v>
      </c>
      <c r="J110" s="47">
        <f>TRUNC(I110*((J131+J107+J108)/(1-I115)),2)</f>
        <v>152.47999999999999</v>
      </c>
    </row>
    <row r="111" spans="2:10" x14ac:dyDescent="0.25">
      <c r="B111" s="45" t="s">
        <v>101</v>
      </c>
      <c r="C111" s="104" t="s">
        <v>102</v>
      </c>
      <c r="D111" s="104"/>
      <c r="E111" s="104"/>
      <c r="F111" s="104"/>
      <c r="G111" s="104"/>
      <c r="H111" s="104"/>
      <c r="I111" s="60">
        <v>7.5999999999999998E-2</v>
      </c>
      <c r="J111" s="47">
        <f>TRUNC(I111*(J131+J107+J108)/(1-I115),2)</f>
        <v>702.35</v>
      </c>
    </row>
    <row r="112" spans="2:10" x14ac:dyDescent="0.25">
      <c r="B112" s="45" t="s">
        <v>103</v>
      </c>
      <c r="C112" s="104" t="s">
        <v>104</v>
      </c>
      <c r="D112" s="104"/>
      <c r="E112" s="104"/>
      <c r="F112" s="104"/>
      <c r="G112" s="104"/>
      <c r="H112" s="104"/>
      <c r="I112" s="60">
        <v>0.02</v>
      </c>
      <c r="J112" s="47">
        <f>TRUNC(I112*(J131+J107+J108)/(1-I115),2)</f>
        <v>184.82</v>
      </c>
    </row>
    <row r="113" spans="2:10" x14ac:dyDescent="0.25">
      <c r="B113" s="110" t="s">
        <v>105</v>
      </c>
      <c r="C113" s="110"/>
      <c r="D113" s="110"/>
      <c r="E113" s="110"/>
      <c r="F113" s="110"/>
      <c r="G113" s="110"/>
      <c r="H113" s="110"/>
      <c r="I113" s="60">
        <f>SUM(I107:I112)</f>
        <v>0.39780000000000004</v>
      </c>
      <c r="J113" s="50">
        <f>SUM(J107:J112)</f>
        <v>2959.38</v>
      </c>
    </row>
    <row r="114" spans="2:10" x14ac:dyDescent="0.25">
      <c r="B114" s="2"/>
      <c r="C114" s="71"/>
      <c r="D114" s="71"/>
      <c r="E114" s="71"/>
      <c r="F114" s="71"/>
      <c r="G114" s="71"/>
      <c r="H114" s="71"/>
      <c r="I114" s="71"/>
      <c r="J114" s="71"/>
    </row>
    <row r="115" spans="2:10" x14ac:dyDescent="0.25">
      <c r="B115" s="61" t="s">
        <v>106</v>
      </c>
      <c r="C115" s="125" t="s">
        <v>107</v>
      </c>
      <c r="D115" s="125"/>
      <c r="E115" s="125"/>
      <c r="F115" s="125"/>
      <c r="G115" s="125"/>
      <c r="H115" s="125"/>
      <c r="I115" s="62">
        <f>I110+I111+I112</f>
        <v>0.1125</v>
      </c>
      <c r="J115" s="63"/>
    </row>
    <row r="116" spans="2:10" x14ac:dyDescent="0.25">
      <c r="B116" s="23"/>
      <c r="C116" s="73">
        <v>100</v>
      </c>
      <c r="D116" s="73"/>
      <c r="E116" s="73"/>
      <c r="F116" s="73"/>
      <c r="G116" s="73"/>
      <c r="H116" s="73"/>
      <c r="I116" s="24"/>
      <c r="J116" s="25"/>
    </row>
    <row r="117" spans="2:10" x14ac:dyDescent="0.25">
      <c r="B117" s="26"/>
      <c r="C117" s="27"/>
      <c r="D117" s="27"/>
      <c r="E117" s="27"/>
      <c r="F117" s="27"/>
      <c r="G117" s="27"/>
      <c r="H117" s="27"/>
      <c r="I117" s="24"/>
      <c r="J117" s="25"/>
    </row>
    <row r="118" spans="2:10" x14ac:dyDescent="0.25">
      <c r="B118" s="23" t="s">
        <v>108</v>
      </c>
      <c r="C118" s="73" t="s">
        <v>109</v>
      </c>
      <c r="D118" s="73"/>
      <c r="E118" s="73"/>
      <c r="F118" s="73"/>
      <c r="G118" s="73"/>
      <c r="H118" s="73"/>
      <c r="I118" s="24"/>
      <c r="J118" s="25">
        <f>J33+J66+J75+J95+J103+J107+J108</f>
        <v>8201.7856175000015</v>
      </c>
    </row>
    <row r="119" spans="2:10" x14ac:dyDescent="0.25">
      <c r="B119" s="23"/>
      <c r="C119" s="27"/>
      <c r="D119" s="27"/>
      <c r="E119" s="27"/>
      <c r="F119" s="27"/>
      <c r="G119" s="27"/>
      <c r="H119" s="27"/>
      <c r="I119" s="24"/>
      <c r="J119" s="25"/>
    </row>
    <row r="120" spans="2:10" x14ac:dyDescent="0.25">
      <c r="B120" s="23" t="s">
        <v>110</v>
      </c>
      <c r="C120" s="73" t="s">
        <v>111</v>
      </c>
      <c r="D120" s="73"/>
      <c r="E120" s="73"/>
      <c r="F120" s="73"/>
      <c r="G120" s="73"/>
      <c r="H120" s="73"/>
      <c r="I120" s="24"/>
      <c r="J120" s="25">
        <f>TRUNC(J118/(1-I115),2)</f>
        <v>9241.44</v>
      </c>
    </row>
    <row r="121" spans="2:10" x14ac:dyDescent="0.25">
      <c r="B121" s="23"/>
      <c r="C121" s="27"/>
      <c r="D121" s="27"/>
      <c r="E121" s="27"/>
      <c r="F121" s="27"/>
      <c r="G121" s="27"/>
      <c r="H121" s="27"/>
      <c r="I121" s="24"/>
      <c r="J121" s="25"/>
    </row>
    <row r="122" spans="2:10" x14ac:dyDescent="0.25">
      <c r="B122" s="28"/>
      <c r="C122" s="69" t="s">
        <v>112</v>
      </c>
      <c r="D122" s="69"/>
      <c r="E122" s="69"/>
      <c r="F122" s="69"/>
      <c r="G122" s="69"/>
      <c r="H122" s="69"/>
      <c r="I122" s="29"/>
      <c r="J122" s="30">
        <f>J120-J118</f>
        <v>1039.654382499999</v>
      </c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11"/>
    </row>
    <row r="124" spans="2:10" x14ac:dyDescent="0.25">
      <c r="B124" s="107" t="s">
        <v>113</v>
      </c>
      <c r="C124" s="107"/>
      <c r="D124" s="107"/>
      <c r="E124" s="107"/>
      <c r="F124" s="107"/>
      <c r="G124" s="107"/>
      <c r="H124" s="107"/>
      <c r="I124" s="107"/>
      <c r="J124" s="107"/>
    </row>
    <row r="125" spans="2:10" x14ac:dyDescent="0.25">
      <c r="B125" s="110" t="s">
        <v>114</v>
      </c>
      <c r="C125" s="110"/>
      <c r="D125" s="110"/>
      <c r="E125" s="110"/>
      <c r="F125" s="110"/>
      <c r="G125" s="110"/>
      <c r="H125" s="110"/>
      <c r="I125" s="110"/>
      <c r="J125" s="45" t="s">
        <v>33</v>
      </c>
    </row>
    <row r="126" spans="2:10" x14ac:dyDescent="0.25">
      <c r="B126" s="44" t="s">
        <v>1</v>
      </c>
      <c r="C126" s="104" t="s">
        <v>31</v>
      </c>
      <c r="D126" s="104"/>
      <c r="E126" s="104"/>
      <c r="F126" s="104"/>
      <c r="G126" s="104"/>
      <c r="H126" s="104"/>
      <c r="I126" s="104"/>
      <c r="J126" s="47">
        <f>J33</f>
        <v>2574.37</v>
      </c>
    </row>
    <row r="127" spans="2:10" x14ac:dyDescent="0.25">
      <c r="B127" s="44" t="s">
        <v>2</v>
      </c>
      <c r="C127" s="104" t="s">
        <v>39</v>
      </c>
      <c r="D127" s="104"/>
      <c r="E127" s="104"/>
      <c r="F127" s="104"/>
      <c r="G127" s="104"/>
      <c r="H127" s="104"/>
      <c r="I127" s="104"/>
      <c r="J127" s="47">
        <f>J66</f>
        <v>2961</v>
      </c>
    </row>
    <row r="128" spans="2:10" x14ac:dyDescent="0.25">
      <c r="B128" s="44" t="s">
        <v>3</v>
      </c>
      <c r="C128" s="104" t="s">
        <v>66</v>
      </c>
      <c r="D128" s="104"/>
      <c r="E128" s="104"/>
      <c r="F128" s="104"/>
      <c r="G128" s="104"/>
      <c r="H128" s="104"/>
      <c r="I128" s="104"/>
      <c r="J128" s="47">
        <f>J75</f>
        <v>183.01</v>
      </c>
    </row>
    <row r="129" spans="2:10" x14ac:dyDescent="0.25">
      <c r="B129" s="44" t="s">
        <v>4</v>
      </c>
      <c r="C129" s="104" t="s">
        <v>73</v>
      </c>
      <c r="D129" s="104"/>
      <c r="E129" s="104"/>
      <c r="F129" s="104"/>
      <c r="G129" s="104"/>
      <c r="H129" s="104"/>
      <c r="I129" s="104"/>
      <c r="J129" s="47">
        <f>J95</f>
        <v>59.87</v>
      </c>
    </row>
    <row r="130" spans="2:10" x14ac:dyDescent="0.25">
      <c r="B130" s="44" t="s">
        <v>12</v>
      </c>
      <c r="C130" s="104" t="s">
        <v>90</v>
      </c>
      <c r="D130" s="104"/>
      <c r="E130" s="104"/>
      <c r="F130" s="104"/>
      <c r="G130" s="104"/>
      <c r="H130" s="104"/>
      <c r="I130" s="104"/>
      <c r="J130" s="47">
        <f>J103</f>
        <v>503.80561749999998</v>
      </c>
    </row>
    <row r="131" spans="2:10" x14ac:dyDescent="0.25">
      <c r="B131" s="45"/>
      <c r="C131" s="110" t="s">
        <v>115</v>
      </c>
      <c r="D131" s="110"/>
      <c r="E131" s="110"/>
      <c r="F131" s="110"/>
      <c r="G131" s="110"/>
      <c r="H131" s="110"/>
      <c r="I131" s="110"/>
      <c r="J131" s="50">
        <f>SUM(J126:J130)</f>
        <v>6282.0556175000002</v>
      </c>
    </row>
    <row r="132" spans="2:10" x14ac:dyDescent="0.25">
      <c r="B132" s="44" t="s">
        <v>13</v>
      </c>
      <c r="C132" s="104" t="s">
        <v>94</v>
      </c>
      <c r="D132" s="104"/>
      <c r="E132" s="104"/>
      <c r="F132" s="104"/>
      <c r="G132" s="104"/>
      <c r="H132" s="104"/>
      <c r="I132" s="104"/>
      <c r="J132" s="47">
        <f>J113</f>
        <v>2959.38</v>
      </c>
    </row>
    <row r="133" spans="2:10" ht="18" x14ac:dyDescent="0.25">
      <c r="B133" s="127" t="s">
        <v>116</v>
      </c>
      <c r="C133" s="127"/>
      <c r="D133" s="127"/>
      <c r="E133" s="127"/>
      <c r="F133" s="127"/>
      <c r="G133" s="127"/>
      <c r="H133" s="127"/>
      <c r="I133" s="127"/>
      <c r="J133" s="64">
        <f>TRUNC(J131+J132,2)</f>
        <v>9241.43</v>
      </c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3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9"/>
      <c r="C136" s="40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4"/>
      <c r="C137" s="34"/>
      <c r="D137" s="35"/>
    </row>
    <row r="138" spans="2:10" x14ac:dyDescent="0.25">
      <c r="B138" s="36"/>
      <c r="C138" s="32"/>
      <c r="D138" s="32"/>
    </row>
    <row r="139" spans="2:10" x14ac:dyDescent="0.25">
      <c r="B139" s="36"/>
      <c r="C139" s="32"/>
      <c r="D139" s="32"/>
    </row>
  </sheetData>
  <mergeCells count="139"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0DE3-C4C0-46BD-A949-5244A7E648D5}">
  <dimension ref="B1:K139"/>
  <sheetViews>
    <sheetView workbookViewId="0">
      <selection activeCell="C32" sqref="C32:H32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</cols>
  <sheetData>
    <row r="1" spans="2:10" x14ac:dyDescent="0.25">
      <c r="B1" s="101" t="s">
        <v>131</v>
      </c>
      <c r="C1" s="101"/>
      <c r="D1" s="101"/>
      <c r="E1" s="101"/>
      <c r="F1" s="101"/>
      <c r="G1" s="101"/>
      <c r="H1" s="101"/>
      <c r="I1" s="101"/>
      <c r="J1" s="101"/>
    </row>
    <row r="2" spans="2:10" x14ac:dyDescent="0.25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0" x14ac:dyDescent="0.25">
      <c r="B3" s="102" t="s">
        <v>132</v>
      </c>
      <c r="C3" s="102"/>
      <c r="D3" s="102"/>
      <c r="E3" s="102"/>
      <c r="F3" s="102"/>
      <c r="G3" s="102"/>
      <c r="H3" s="102"/>
      <c r="I3" s="102"/>
      <c r="J3" s="102"/>
    </row>
    <row r="4" spans="2:10" x14ac:dyDescent="0.25">
      <c r="B4" s="102"/>
      <c r="C4" s="102"/>
      <c r="D4" s="102"/>
      <c r="E4" s="102"/>
      <c r="F4" s="102"/>
      <c r="G4" s="102"/>
      <c r="H4" s="102"/>
      <c r="I4" s="102"/>
      <c r="J4" s="102"/>
    </row>
    <row r="5" spans="2:10" x14ac:dyDescent="0.25">
      <c r="B5" s="96"/>
      <c r="C5" s="96"/>
      <c r="D5" s="96"/>
      <c r="E5" s="96"/>
      <c r="F5" s="96"/>
      <c r="G5" s="96"/>
      <c r="H5" s="96"/>
      <c r="I5" s="96"/>
      <c r="J5" s="96"/>
    </row>
    <row r="6" spans="2:10" ht="20.25" x14ac:dyDescent="0.25">
      <c r="B6" s="128" t="s">
        <v>134</v>
      </c>
      <c r="C6" s="128"/>
      <c r="D6" s="128"/>
      <c r="E6" s="128"/>
      <c r="F6" s="128"/>
      <c r="G6" s="128"/>
      <c r="H6" s="128"/>
      <c r="I6" s="128"/>
      <c r="J6" s="128"/>
    </row>
    <row r="7" spans="2:10" x14ac:dyDescent="0.25">
      <c r="B7" s="99"/>
      <c r="C7" s="99"/>
      <c r="D7" s="99"/>
      <c r="E7" s="99"/>
      <c r="F7" s="99"/>
      <c r="G7" s="99"/>
      <c r="H7" s="99"/>
      <c r="I7" s="99"/>
      <c r="J7" s="99"/>
    </row>
    <row r="8" spans="2:10" x14ac:dyDescent="0.25">
      <c r="B8" s="107" t="s">
        <v>22</v>
      </c>
      <c r="C8" s="107"/>
      <c r="D8" s="107"/>
      <c r="E8" s="107"/>
      <c r="F8" s="107"/>
      <c r="G8" s="107"/>
      <c r="H8" s="107"/>
      <c r="I8" s="107"/>
      <c r="J8" s="107"/>
    </row>
    <row r="9" spans="2:10" x14ac:dyDescent="0.25">
      <c r="B9" s="44" t="s">
        <v>1</v>
      </c>
      <c r="C9" s="104" t="s">
        <v>23</v>
      </c>
      <c r="D9" s="104"/>
      <c r="E9" s="104"/>
      <c r="F9" s="104"/>
      <c r="G9" s="104"/>
      <c r="H9" s="104"/>
      <c r="I9" s="108"/>
      <c r="J9" s="106"/>
    </row>
    <row r="10" spans="2:10" x14ac:dyDescent="0.25">
      <c r="B10" s="44" t="s">
        <v>2</v>
      </c>
      <c r="C10" s="104" t="s">
        <v>24</v>
      </c>
      <c r="D10" s="104"/>
      <c r="E10" s="104"/>
      <c r="F10" s="104"/>
      <c r="G10" s="104"/>
      <c r="H10" s="104"/>
      <c r="I10" s="106" t="s">
        <v>121</v>
      </c>
      <c r="J10" s="106"/>
    </row>
    <row r="11" spans="2:10" x14ac:dyDescent="0.25">
      <c r="B11" s="44" t="s">
        <v>3</v>
      </c>
      <c r="C11" s="104" t="s">
        <v>25</v>
      </c>
      <c r="D11" s="104"/>
      <c r="E11" s="104"/>
      <c r="F11" s="104"/>
      <c r="G11" s="104"/>
      <c r="H11" s="104"/>
      <c r="I11" s="105" t="s">
        <v>135</v>
      </c>
      <c r="J11" s="106"/>
    </row>
    <row r="12" spans="2:10" x14ac:dyDescent="0.25">
      <c r="B12" s="44" t="s">
        <v>4</v>
      </c>
      <c r="C12" s="104" t="s">
        <v>26</v>
      </c>
      <c r="D12" s="104"/>
      <c r="E12" s="104"/>
      <c r="F12" s="104"/>
      <c r="G12" s="104"/>
      <c r="H12" s="104"/>
      <c r="I12" s="106">
        <v>12</v>
      </c>
      <c r="J12" s="106"/>
    </row>
    <row r="13" spans="2:10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x14ac:dyDescent="0.25">
      <c r="B14" s="107" t="s">
        <v>5</v>
      </c>
      <c r="C14" s="107"/>
      <c r="D14" s="107"/>
      <c r="E14" s="107"/>
      <c r="F14" s="107"/>
      <c r="G14" s="107"/>
      <c r="H14" s="107"/>
      <c r="I14" s="107"/>
      <c r="J14" s="107"/>
    </row>
    <row r="15" spans="2:10" x14ac:dyDescent="0.25">
      <c r="B15" s="106" t="s">
        <v>6</v>
      </c>
      <c r="C15" s="106"/>
      <c r="D15" s="106" t="s">
        <v>7</v>
      </c>
      <c r="E15" s="106"/>
      <c r="F15" s="106" t="s">
        <v>27</v>
      </c>
      <c r="G15" s="106"/>
      <c r="H15" s="106"/>
      <c r="I15" s="106"/>
      <c r="J15" s="106"/>
    </row>
    <row r="16" spans="2:10" x14ac:dyDescent="0.25">
      <c r="B16" s="106" t="s">
        <v>124</v>
      </c>
      <c r="C16" s="106"/>
      <c r="D16" s="106" t="s">
        <v>21</v>
      </c>
      <c r="E16" s="106"/>
      <c r="F16" s="106">
        <v>2</v>
      </c>
      <c r="G16" s="106"/>
      <c r="H16" s="106"/>
      <c r="I16" s="106"/>
      <c r="J16" s="106"/>
    </row>
    <row r="17" spans="2:1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1" x14ac:dyDescent="0.25">
      <c r="B18" s="107" t="s">
        <v>28</v>
      </c>
      <c r="C18" s="107"/>
      <c r="D18" s="107"/>
      <c r="E18" s="107"/>
      <c r="F18" s="107"/>
      <c r="G18" s="107"/>
      <c r="H18" s="107"/>
      <c r="I18" s="107"/>
      <c r="J18" s="107"/>
    </row>
    <row r="19" spans="2:11" x14ac:dyDescent="0.25">
      <c r="B19" s="44">
        <v>1</v>
      </c>
      <c r="C19" s="104" t="s">
        <v>8</v>
      </c>
      <c r="D19" s="104"/>
      <c r="E19" s="104"/>
      <c r="F19" s="104"/>
      <c r="G19" s="104"/>
      <c r="H19" s="104"/>
      <c r="I19" s="106" t="s">
        <v>136</v>
      </c>
      <c r="J19" s="106"/>
    </row>
    <row r="20" spans="2:11" x14ac:dyDescent="0.25">
      <c r="B20" s="44">
        <v>2</v>
      </c>
      <c r="C20" s="104" t="s">
        <v>29</v>
      </c>
      <c r="D20" s="104"/>
      <c r="E20" s="104"/>
      <c r="F20" s="104"/>
      <c r="G20" s="104"/>
      <c r="H20" s="104"/>
      <c r="I20" s="106" t="s">
        <v>137</v>
      </c>
      <c r="J20" s="106"/>
    </row>
    <row r="21" spans="2:11" x14ac:dyDescent="0.25">
      <c r="B21" s="44">
        <v>3</v>
      </c>
      <c r="C21" s="104" t="s">
        <v>30</v>
      </c>
      <c r="D21" s="104"/>
      <c r="E21" s="104"/>
      <c r="F21" s="104"/>
      <c r="G21" s="104"/>
      <c r="H21" s="104"/>
      <c r="I21" s="109">
        <v>2574.37</v>
      </c>
      <c r="J21" s="106"/>
    </row>
    <row r="22" spans="2:11" x14ac:dyDescent="0.25">
      <c r="B22" s="44">
        <v>4</v>
      </c>
      <c r="C22" s="104" t="s">
        <v>9</v>
      </c>
      <c r="D22" s="104"/>
      <c r="E22" s="104"/>
      <c r="F22" s="104"/>
      <c r="G22" s="104"/>
      <c r="H22" s="104"/>
      <c r="I22" s="110" t="s">
        <v>138</v>
      </c>
      <c r="J22" s="110"/>
    </row>
    <row r="23" spans="2:11" x14ac:dyDescent="0.25">
      <c r="B23" s="44">
        <v>5</v>
      </c>
      <c r="C23" s="104" t="s">
        <v>10</v>
      </c>
      <c r="D23" s="104"/>
      <c r="E23" s="104"/>
      <c r="F23" s="104"/>
      <c r="G23" s="104"/>
      <c r="H23" s="104"/>
      <c r="I23" s="108">
        <v>45658</v>
      </c>
      <c r="J23" s="106"/>
    </row>
    <row r="24" spans="2:11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2:11" x14ac:dyDescent="0.25">
      <c r="B25" s="111" t="s">
        <v>31</v>
      </c>
      <c r="C25" s="111"/>
      <c r="D25" s="111"/>
      <c r="E25" s="111"/>
      <c r="F25" s="111"/>
      <c r="G25" s="111"/>
      <c r="H25" s="111"/>
      <c r="I25" s="111"/>
      <c r="J25" s="111"/>
    </row>
    <row r="26" spans="2:11" x14ac:dyDescent="0.25">
      <c r="B26" s="45">
        <v>1</v>
      </c>
      <c r="C26" s="110" t="s">
        <v>32</v>
      </c>
      <c r="D26" s="110"/>
      <c r="E26" s="110"/>
      <c r="F26" s="110"/>
      <c r="G26" s="110"/>
      <c r="H26" s="110"/>
      <c r="I26" s="45" t="s">
        <v>19</v>
      </c>
      <c r="J26" s="45" t="s">
        <v>33</v>
      </c>
    </row>
    <row r="27" spans="2:11" x14ac:dyDescent="0.25">
      <c r="B27" s="45" t="s">
        <v>1</v>
      </c>
      <c r="C27" s="104" t="s">
        <v>11</v>
      </c>
      <c r="D27" s="104"/>
      <c r="E27" s="104"/>
      <c r="F27" s="104"/>
      <c r="G27" s="104"/>
      <c r="H27" s="104"/>
      <c r="I27" s="46"/>
      <c r="J27" s="47">
        <f>I21</f>
        <v>2574.37</v>
      </c>
    </row>
    <row r="28" spans="2:11" x14ac:dyDescent="0.25">
      <c r="B28" s="45" t="s">
        <v>2</v>
      </c>
      <c r="C28" s="104" t="s">
        <v>34</v>
      </c>
      <c r="D28" s="104"/>
      <c r="E28" s="104"/>
      <c r="F28" s="104"/>
      <c r="G28" s="104"/>
      <c r="H28" s="104"/>
      <c r="I28" s="48"/>
      <c r="J28" s="47">
        <v>0</v>
      </c>
    </row>
    <row r="29" spans="2:11" x14ac:dyDescent="0.25">
      <c r="B29" s="45" t="s">
        <v>3</v>
      </c>
      <c r="C29" s="104" t="s">
        <v>35</v>
      </c>
      <c r="D29" s="104"/>
      <c r="E29" s="104"/>
      <c r="F29" s="104"/>
      <c r="G29" s="104"/>
      <c r="H29" s="104"/>
      <c r="I29" s="48"/>
      <c r="J29" s="47">
        <v>0</v>
      </c>
    </row>
    <row r="30" spans="2:11" x14ac:dyDescent="0.25">
      <c r="B30" s="45" t="s">
        <v>4</v>
      </c>
      <c r="C30" s="104" t="s">
        <v>36</v>
      </c>
      <c r="D30" s="104"/>
      <c r="E30" s="104"/>
      <c r="F30" s="104"/>
      <c r="G30" s="104"/>
      <c r="H30" s="104"/>
      <c r="I30" s="48"/>
      <c r="J30" s="47">
        <v>0</v>
      </c>
      <c r="K30" s="43"/>
    </row>
    <row r="31" spans="2:11" x14ac:dyDescent="0.25">
      <c r="B31" s="45" t="s">
        <v>12</v>
      </c>
      <c r="C31" s="104" t="s">
        <v>37</v>
      </c>
      <c r="D31" s="104"/>
      <c r="E31" s="104"/>
      <c r="F31" s="104"/>
      <c r="G31" s="104"/>
      <c r="H31" s="104"/>
      <c r="I31" s="49"/>
      <c r="J31" s="47">
        <v>0</v>
      </c>
    </row>
    <row r="32" spans="2:11" x14ac:dyDescent="0.25">
      <c r="B32" s="45" t="s">
        <v>13</v>
      </c>
      <c r="C32" s="104" t="s">
        <v>126</v>
      </c>
      <c r="D32" s="104"/>
      <c r="E32" s="104"/>
      <c r="F32" s="104"/>
      <c r="G32" s="104"/>
      <c r="H32" s="104"/>
      <c r="I32" s="48"/>
      <c r="J32" s="47">
        <f>TRUNC(J27*I32,2)</f>
        <v>0</v>
      </c>
    </row>
    <row r="33" spans="2:11" x14ac:dyDescent="0.25">
      <c r="B33" s="110" t="s">
        <v>38</v>
      </c>
      <c r="C33" s="110"/>
      <c r="D33" s="110"/>
      <c r="E33" s="110"/>
      <c r="F33" s="110"/>
      <c r="G33" s="110"/>
      <c r="H33" s="110"/>
      <c r="I33" s="110"/>
      <c r="J33" s="50">
        <f>SUM(J27:J32)</f>
        <v>2574.37</v>
      </c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1"/>
    </row>
    <row r="35" spans="2:11" x14ac:dyDescent="0.25">
      <c r="B35" s="111" t="s">
        <v>39</v>
      </c>
      <c r="C35" s="111"/>
      <c r="D35" s="111"/>
      <c r="E35" s="111"/>
      <c r="F35" s="111"/>
      <c r="G35" s="111"/>
      <c r="H35" s="111"/>
      <c r="I35" s="111"/>
      <c r="J35" s="111"/>
    </row>
    <row r="36" spans="2:11" x14ac:dyDescent="0.25">
      <c r="B36" s="112" t="s">
        <v>40</v>
      </c>
      <c r="C36" s="112"/>
      <c r="D36" s="112"/>
      <c r="E36" s="112"/>
      <c r="F36" s="112"/>
      <c r="G36" s="112"/>
      <c r="H36" s="112"/>
      <c r="I36" s="51" t="s">
        <v>19</v>
      </c>
      <c r="J36" s="51" t="s">
        <v>33</v>
      </c>
    </row>
    <row r="37" spans="2:11" x14ac:dyDescent="0.25">
      <c r="B37" s="45" t="s">
        <v>1</v>
      </c>
      <c r="C37" s="104" t="s">
        <v>41</v>
      </c>
      <c r="D37" s="104"/>
      <c r="E37" s="104"/>
      <c r="F37" s="104"/>
      <c r="G37" s="104"/>
      <c r="H37" s="104"/>
      <c r="I37" s="52">
        <v>8.3333000000000004E-2</v>
      </c>
      <c r="J37" s="47">
        <f>TRUNC($J$33*I37,2)</f>
        <v>214.52</v>
      </c>
      <c r="K37" s="41"/>
    </row>
    <row r="38" spans="2:11" ht="37.5" customHeight="1" x14ac:dyDescent="0.25">
      <c r="B38" s="45" t="s">
        <v>2</v>
      </c>
      <c r="C38" s="104" t="s">
        <v>42</v>
      </c>
      <c r="D38" s="104"/>
      <c r="E38" s="104"/>
      <c r="F38" s="104"/>
      <c r="G38" s="104"/>
      <c r="H38" s="104"/>
      <c r="I38" s="53">
        <v>0.121</v>
      </c>
      <c r="J38" s="47">
        <f>TRUNC($J$33*I38,2)</f>
        <v>311.49</v>
      </c>
      <c r="K38" s="41"/>
    </row>
    <row r="39" spans="2:11" x14ac:dyDescent="0.25">
      <c r="B39" s="110" t="s">
        <v>43</v>
      </c>
      <c r="C39" s="110"/>
      <c r="D39" s="110"/>
      <c r="E39" s="110"/>
      <c r="F39" s="110"/>
      <c r="G39" s="110"/>
      <c r="H39" s="110"/>
      <c r="I39" s="54">
        <f>SUM(I37:I38)</f>
        <v>0.20433299999999999</v>
      </c>
      <c r="J39" s="50">
        <f>SUM(J37:J38)</f>
        <v>526.01</v>
      </c>
      <c r="K39" s="42"/>
    </row>
    <row r="40" spans="2:11" x14ac:dyDescent="0.25">
      <c r="B40" s="92"/>
      <c r="C40" s="93"/>
      <c r="D40" s="93"/>
      <c r="E40" s="93"/>
      <c r="F40" s="93"/>
      <c r="G40" s="93"/>
      <c r="H40" s="93"/>
      <c r="I40" s="93"/>
      <c r="J40" s="93"/>
    </row>
    <row r="41" spans="2:11" x14ac:dyDescent="0.25">
      <c r="B41" s="112" t="s">
        <v>44</v>
      </c>
      <c r="C41" s="112"/>
      <c r="D41" s="112"/>
      <c r="E41" s="112"/>
      <c r="F41" s="112"/>
      <c r="G41" s="112"/>
      <c r="H41" s="112"/>
      <c r="I41" s="51" t="s">
        <v>19</v>
      </c>
      <c r="J41" s="51" t="s">
        <v>33</v>
      </c>
    </row>
    <row r="42" spans="2:11" x14ac:dyDescent="0.25">
      <c r="B42" s="45" t="s">
        <v>1</v>
      </c>
      <c r="C42" s="104" t="s">
        <v>45</v>
      </c>
      <c r="D42" s="104"/>
      <c r="E42" s="104"/>
      <c r="F42" s="104"/>
      <c r="G42" s="104"/>
      <c r="H42" s="104"/>
      <c r="I42" s="52">
        <v>0.2</v>
      </c>
      <c r="J42" s="47">
        <f>TRUNC(($J$33+$J$39)*$I$42,2)</f>
        <v>620.07000000000005</v>
      </c>
    </row>
    <row r="43" spans="2:11" x14ac:dyDescent="0.25">
      <c r="B43" s="45" t="s">
        <v>2</v>
      </c>
      <c r="C43" s="104" t="s">
        <v>46</v>
      </c>
      <c r="D43" s="104"/>
      <c r="E43" s="104"/>
      <c r="F43" s="104"/>
      <c r="G43" s="104"/>
      <c r="H43" s="104"/>
      <c r="I43" s="52">
        <v>2.5000000000000001E-2</v>
      </c>
      <c r="J43" s="47">
        <f>TRUNC(($J$33+$J$39)*$I$43,2)</f>
        <v>77.5</v>
      </c>
    </row>
    <row r="44" spans="2:11" x14ac:dyDescent="0.25">
      <c r="B44" s="45" t="s">
        <v>3</v>
      </c>
      <c r="C44" s="104" t="s">
        <v>47</v>
      </c>
      <c r="D44" s="104"/>
      <c r="E44" s="104"/>
      <c r="F44" s="104"/>
      <c r="G44" s="104"/>
      <c r="H44" s="104"/>
      <c r="I44" s="52">
        <v>0.03</v>
      </c>
      <c r="J44" s="47">
        <f>TRUNC(($J$33+$J$39)*$I$44,2)</f>
        <v>93.01</v>
      </c>
    </row>
    <row r="45" spans="2:11" x14ac:dyDescent="0.25">
      <c r="B45" s="45" t="s">
        <v>4</v>
      </c>
      <c r="C45" s="104" t="s">
        <v>48</v>
      </c>
      <c r="D45" s="104"/>
      <c r="E45" s="104"/>
      <c r="F45" s="104"/>
      <c r="G45" s="104"/>
      <c r="H45" s="104"/>
      <c r="I45" s="52">
        <v>1.4999999999999999E-2</v>
      </c>
      <c r="J45" s="47">
        <f>TRUNC(($J$33+$J$39)*$I$45,2)</f>
        <v>46.5</v>
      </c>
    </row>
    <row r="46" spans="2:11" x14ac:dyDescent="0.25">
      <c r="B46" s="45" t="s">
        <v>12</v>
      </c>
      <c r="C46" s="104" t="s">
        <v>49</v>
      </c>
      <c r="D46" s="104"/>
      <c r="E46" s="104"/>
      <c r="F46" s="104"/>
      <c r="G46" s="104"/>
      <c r="H46" s="104"/>
      <c r="I46" s="52">
        <v>0.01</v>
      </c>
      <c r="J46" s="47">
        <f>TRUNC(($J$33+$J$39)*$I$46,2)</f>
        <v>31</v>
      </c>
    </row>
    <row r="47" spans="2:11" x14ac:dyDescent="0.25">
      <c r="B47" s="45" t="s">
        <v>13</v>
      </c>
      <c r="C47" s="104" t="s">
        <v>50</v>
      </c>
      <c r="D47" s="104"/>
      <c r="E47" s="104"/>
      <c r="F47" s="104"/>
      <c r="G47" s="104"/>
      <c r="H47" s="104"/>
      <c r="I47" s="52">
        <v>6.0000000000000001E-3</v>
      </c>
      <c r="J47" s="47">
        <f>TRUNC(($J$33+$J$39)*$I$47,2)</f>
        <v>18.600000000000001</v>
      </c>
    </row>
    <row r="48" spans="2:11" x14ac:dyDescent="0.25">
      <c r="B48" s="45" t="s">
        <v>14</v>
      </c>
      <c r="C48" s="104" t="s">
        <v>51</v>
      </c>
      <c r="D48" s="104"/>
      <c r="E48" s="104"/>
      <c r="F48" s="104"/>
      <c r="G48" s="104"/>
      <c r="H48" s="104"/>
      <c r="I48" s="52">
        <v>2E-3</v>
      </c>
      <c r="J48" s="47">
        <f>TRUNC(($J$33+$J$39)*$I$48,2)</f>
        <v>6.2</v>
      </c>
    </row>
    <row r="49" spans="2:10" x14ac:dyDescent="0.25">
      <c r="B49" s="45" t="s">
        <v>15</v>
      </c>
      <c r="C49" s="104" t="s">
        <v>52</v>
      </c>
      <c r="D49" s="104"/>
      <c r="E49" s="104"/>
      <c r="F49" s="104"/>
      <c r="G49" s="104"/>
      <c r="H49" s="104"/>
      <c r="I49" s="52">
        <v>0.08</v>
      </c>
      <c r="J49" s="47">
        <f>TRUNC(($J$33+$J$39)*$I$49,2)</f>
        <v>248.03</v>
      </c>
    </row>
    <row r="50" spans="2:10" x14ac:dyDescent="0.25">
      <c r="B50" s="110" t="s">
        <v>53</v>
      </c>
      <c r="C50" s="110"/>
      <c r="D50" s="110"/>
      <c r="E50" s="110"/>
      <c r="F50" s="110"/>
      <c r="G50" s="110"/>
      <c r="H50" s="110"/>
      <c r="I50" s="54">
        <f>SUM(I42:I49)</f>
        <v>0.36800000000000005</v>
      </c>
      <c r="J50" s="50">
        <f>SUM(J42:J49)</f>
        <v>1140.9100000000001</v>
      </c>
    </row>
    <row r="51" spans="2:10" x14ac:dyDescent="0.25">
      <c r="B51" s="117"/>
      <c r="C51" s="117"/>
      <c r="D51" s="117"/>
      <c r="E51" s="117"/>
      <c r="F51" s="117"/>
      <c r="G51" s="117"/>
      <c r="H51" s="117"/>
      <c r="I51" s="117"/>
      <c r="J51" s="118"/>
    </row>
    <row r="52" spans="2:10" x14ac:dyDescent="0.25">
      <c r="B52" s="112" t="s">
        <v>54</v>
      </c>
      <c r="C52" s="112"/>
      <c r="D52" s="112"/>
      <c r="E52" s="112"/>
      <c r="F52" s="112"/>
      <c r="G52" s="112"/>
      <c r="H52" s="112"/>
      <c r="I52" s="56"/>
      <c r="J52" s="51" t="s">
        <v>33</v>
      </c>
    </row>
    <row r="53" spans="2:10" x14ac:dyDescent="0.25">
      <c r="B53" s="45" t="s">
        <v>1</v>
      </c>
      <c r="C53" s="113" t="s">
        <v>127</v>
      </c>
      <c r="D53" s="113"/>
      <c r="E53" s="113"/>
      <c r="F53" s="113"/>
      <c r="G53" s="113"/>
      <c r="H53" s="113"/>
      <c r="I53" s="44" t="s">
        <v>55</v>
      </c>
      <c r="J53" s="57">
        <f>TRUNC((5.5*2*22)-(6%*J27),2)</f>
        <v>87.53</v>
      </c>
    </row>
    <row r="54" spans="2:10" x14ac:dyDescent="0.25">
      <c r="B54" s="45" t="s">
        <v>2</v>
      </c>
      <c r="C54" s="113" t="s">
        <v>139</v>
      </c>
      <c r="D54" s="113"/>
      <c r="E54" s="113"/>
      <c r="F54" s="113"/>
      <c r="G54" s="113"/>
      <c r="H54" s="113"/>
      <c r="I54" s="44" t="s">
        <v>55</v>
      </c>
      <c r="J54" s="57">
        <f>44.3*22</f>
        <v>974.59999999999991</v>
      </c>
    </row>
    <row r="55" spans="2:10" x14ac:dyDescent="0.25">
      <c r="B55" s="45" t="s">
        <v>3</v>
      </c>
      <c r="C55" s="114" t="s">
        <v>120</v>
      </c>
      <c r="D55" s="115"/>
      <c r="E55" s="115"/>
      <c r="F55" s="115"/>
      <c r="G55" s="115"/>
      <c r="H55" s="116"/>
      <c r="I55" s="44" t="s">
        <v>55</v>
      </c>
      <c r="J55" s="57">
        <v>15</v>
      </c>
    </row>
    <row r="56" spans="2:10" x14ac:dyDescent="0.25">
      <c r="B56" s="45" t="s">
        <v>4</v>
      </c>
      <c r="C56" s="113" t="s">
        <v>119</v>
      </c>
      <c r="D56" s="113"/>
      <c r="E56" s="113"/>
      <c r="F56" s="113"/>
      <c r="G56" s="113"/>
      <c r="H56" s="113"/>
      <c r="I56" s="44" t="s">
        <v>55</v>
      </c>
      <c r="J56" s="57">
        <v>200</v>
      </c>
    </row>
    <row r="57" spans="2:10" x14ac:dyDescent="0.25">
      <c r="B57" s="45" t="s">
        <v>12</v>
      </c>
      <c r="C57" s="114" t="s">
        <v>56</v>
      </c>
      <c r="D57" s="115"/>
      <c r="E57" s="115"/>
      <c r="F57" s="115"/>
      <c r="G57" s="115"/>
      <c r="H57" s="116"/>
      <c r="I57" s="44" t="s">
        <v>55</v>
      </c>
      <c r="J57" s="57">
        <v>3.61</v>
      </c>
    </row>
    <row r="58" spans="2:10" x14ac:dyDescent="0.25">
      <c r="B58" s="45" t="s">
        <v>13</v>
      </c>
      <c r="C58" s="113" t="s">
        <v>129</v>
      </c>
      <c r="D58" s="113"/>
      <c r="E58" s="113"/>
      <c r="F58" s="113"/>
      <c r="G58" s="113"/>
      <c r="H58" s="113"/>
      <c r="I58" s="44" t="s">
        <v>55</v>
      </c>
      <c r="J58" s="57">
        <v>13.64</v>
      </c>
    </row>
    <row r="59" spans="2:10" x14ac:dyDescent="0.25">
      <c r="B59" s="110" t="s">
        <v>57</v>
      </c>
      <c r="C59" s="110"/>
      <c r="D59" s="110"/>
      <c r="E59" s="110"/>
      <c r="F59" s="110"/>
      <c r="G59" s="110"/>
      <c r="H59" s="110"/>
      <c r="I59" s="110"/>
      <c r="J59" s="50">
        <f>SUM(J53:J58)</f>
        <v>1294.3799999999999</v>
      </c>
    </row>
    <row r="60" spans="2:10" x14ac:dyDescent="0.25">
      <c r="B60" s="117"/>
      <c r="C60" s="117"/>
      <c r="D60" s="117"/>
      <c r="E60" s="117"/>
      <c r="F60" s="117"/>
      <c r="G60" s="117"/>
      <c r="H60" s="117"/>
      <c r="I60" s="117"/>
      <c r="J60" s="118"/>
    </row>
    <row r="61" spans="2:10" x14ac:dyDescent="0.25">
      <c r="B61" s="107" t="s">
        <v>58</v>
      </c>
      <c r="C61" s="107"/>
      <c r="D61" s="107"/>
      <c r="E61" s="107"/>
      <c r="F61" s="107"/>
      <c r="G61" s="107"/>
      <c r="H61" s="107"/>
      <c r="I61" s="107"/>
      <c r="J61" s="107"/>
    </row>
    <row r="62" spans="2:10" x14ac:dyDescent="0.25">
      <c r="B62" s="110" t="s">
        <v>59</v>
      </c>
      <c r="C62" s="110"/>
      <c r="D62" s="110"/>
      <c r="E62" s="110"/>
      <c r="F62" s="110"/>
      <c r="G62" s="110"/>
      <c r="H62" s="110"/>
      <c r="I62" s="110"/>
      <c r="J62" s="45" t="s">
        <v>33</v>
      </c>
    </row>
    <row r="63" spans="2:10" x14ac:dyDescent="0.25">
      <c r="B63" s="45" t="s">
        <v>60</v>
      </c>
      <c r="C63" s="104" t="s">
        <v>61</v>
      </c>
      <c r="D63" s="104"/>
      <c r="E63" s="104"/>
      <c r="F63" s="104"/>
      <c r="G63" s="104"/>
      <c r="H63" s="104"/>
      <c r="I63" s="104"/>
      <c r="J63" s="47">
        <f>J39</f>
        <v>526.01</v>
      </c>
    </row>
    <row r="64" spans="2:10" x14ac:dyDescent="0.25">
      <c r="B64" s="45" t="s">
        <v>62</v>
      </c>
      <c r="C64" s="104" t="s">
        <v>63</v>
      </c>
      <c r="D64" s="104"/>
      <c r="E64" s="104"/>
      <c r="F64" s="104"/>
      <c r="G64" s="104"/>
      <c r="H64" s="104"/>
      <c r="I64" s="104"/>
      <c r="J64" s="47">
        <f>J50</f>
        <v>1140.9100000000001</v>
      </c>
    </row>
    <row r="65" spans="2:10" x14ac:dyDescent="0.25">
      <c r="B65" s="45" t="s">
        <v>64</v>
      </c>
      <c r="C65" s="104" t="s">
        <v>17</v>
      </c>
      <c r="D65" s="104"/>
      <c r="E65" s="104"/>
      <c r="F65" s="104"/>
      <c r="G65" s="104"/>
      <c r="H65" s="104"/>
      <c r="I65" s="104"/>
      <c r="J65" s="47">
        <f>J59</f>
        <v>1294.3799999999999</v>
      </c>
    </row>
    <row r="66" spans="2:10" x14ac:dyDescent="0.25">
      <c r="B66" s="110" t="s">
        <v>65</v>
      </c>
      <c r="C66" s="110"/>
      <c r="D66" s="110"/>
      <c r="E66" s="110"/>
      <c r="F66" s="110"/>
      <c r="G66" s="110"/>
      <c r="H66" s="110"/>
      <c r="I66" s="110"/>
      <c r="J66" s="50">
        <f>SUM(J63:J65)</f>
        <v>2961.3</v>
      </c>
    </row>
    <row r="67" spans="2:10" x14ac:dyDescent="0.25">
      <c r="B67" s="119"/>
      <c r="C67" s="120"/>
      <c r="D67" s="120"/>
      <c r="E67" s="120"/>
      <c r="F67" s="120"/>
      <c r="G67" s="120"/>
      <c r="H67" s="120"/>
      <c r="I67" s="120"/>
      <c r="J67" s="120"/>
    </row>
    <row r="68" spans="2:10" x14ac:dyDescent="0.25">
      <c r="B68" s="111" t="s">
        <v>66</v>
      </c>
      <c r="C68" s="111"/>
      <c r="D68" s="111"/>
      <c r="E68" s="111"/>
      <c r="F68" s="111"/>
      <c r="G68" s="111"/>
      <c r="H68" s="111"/>
      <c r="I68" s="111"/>
      <c r="J68" s="111"/>
    </row>
    <row r="69" spans="2:10" x14ac:dyDescent="0.25">
      <c r="B69" s="45">
        <v>3</v>
      </c>
      <c r="C69" s="110" t="s">
        <v>67</v>
      </c>
      <c r="D69" s="110"/>
      <c r="E69" s="110"/>
      <c r="F69" s="110"/>
      <c r="G69" s="110"/>
      <c r="H69" s="110"/>
      <c r="I69" s="45" t="s">
        <v>19</v>
      </c>
      <c r="J69" s="45" t="s">
        <v>33</v>
      </c>
    </row>
    <row r="70" spans="2:10" x14ac:dyDescent="0.25">
      <c r="B70" s="45" t="s">
        <v>1</v>
      </c>
      <c r="C70" s="104" t="s">
        <v>68</v>
      </c>
      <c r="D70" s="104"/>
      <c r="E70" s="104"/>
      <c r="F70" s="104"/>
      <c r="G70" s="104"/>
      <c r="H70" s="104"/>
      <c r="I70" s="52">
        <f>(1/12)*5%</f>
        <v>4.1666666666666666E-3</v>
      </c>
      <c r="J70" s="47">
        <f>TRUNC(I70*$J$33,2)</f>
        <v>10.72</v>
      </c>
    </row>
    <row r="71" spans="2:10" x14ac:dyDescent="0.25">
      <c r="B71" s="45" t="s">
        <v>2</v>
      </c>
      <c r="C71" s="104" t="s">
        <v>69</v>
      </c>
      <c r="D71" s="104"/>
      <c r="E71" s="104"/>
      <c r="F71" s="104"/>
      <c r="G71" s="104"/>
      <c r="H71" s="104"/>
      <c r="I71" s="52">
        <f>I49*I70</f>
        <v>3.3333333333333332E-4</v>
      </c>
      <c r="J71" s="47">
        <f>TRUNC(I71*$J$33,2)</f>
        <v>0.85</v>
      </c>
    </row>
    <row r="72" spans="2:10" x14ac:dyDescent="0.25">
      <c r="B72" s="45" t="s">
        <v>3</v>
      </c>
      <c r="C72" s="104" t="s">
        <v>70</v>
      </c>
      <c r="D72" s="104"/>
      <c r="E72" s="104"/>
      <c r="F72" s="104"/>
      <c r="G72" s="104"/>
      <c r="H72" s="104"/>
      <c r="I72" s="52">
        <f>((7/30)/12)</f>
        <v>1.9444444444444445E-2</v>
      </c>
      <c r="J72" s="47">
        <f t="shared" ref="J72:J73" si="0">TRUNC(I72*$J$33,2)</f>
        <v>50.05</v>
      </c>
    </row>
    <row r="73" spans="2:10" x14ac:dyDescent="0.25">
      <c r="B73" s="45" t="s">
        <v>4</v>
      </c>
      <c r="C73" s="104" t="s">
        <v>71</v>
      </c>
      <c r="D73" s="104"/>
      <c r="E73" s="104"/>
      <c r="F73" s="104"/>
      <c r="G73" s="104"/>
      <c r="H73" s="104"/>
      <c r="I73" s="53">
        <f>I50*I72</f>
        <v>7.1555555555555565E-3</v>
      </c>
      <c r="J73" s="47">
        <f t="shared" si="0"/>
        <v>18.420000000000002</v>
      </c>
    </row>
    <row r="74" spans="2:10" x14ac:dyDescent="0.25">
      <c r="B74" s="45" t="s">
        <v>12</v>
      </c>
      <c r="C74" s="104" t="s">
        <v>118</v>
      </c>
      <c r="D74" s="104"/>
      <c r="E74" s="104"/>
      <c r="F74" s="104"/>
      <c r="G74" s="104"/>
      <c r="H74" s="104"/>
      <c r="I74" s="52">
        <v>0.04</v>
      </c>
      <c r="J74" s="47">
        <f>TRUNC(I74*$J$33,2)</f>
        <v>102.97</v>
      </c>
    </row>
    <row r="75" spans="2:10" x14ac:dyDescent="0.25">
      <c r="B75" s="110" t="s">
        <v>72</v>
      </c>
      <c r="C75" s="110"/>
      <c r="D75" s="110"/>
      <c r="E75" s="110"/>
      <c r="F75" s="110"/>
      <c r="G75" s="110"/>
      <c r="H75" s="110"/>
      <c r="I75" s="54">
        <f>SUM(I70:I74)</f>
        <v>7.1099999999999997E-2</v>
      </c>
      <c r="J75" s="50">
        <f>SUM(J70:J74)</f>
        <v>183.01</v>
      </c>
    </row>
    <row r="76" spans="2:10" x14ac:dyDescent="0.25">
      <c r="B76" s="121"/>
      <c r="C76" s="122"/>
      <c r="D76" s="122"/>
      <c r="E76" s="122"/>
      <c r="F76" s="122"/>
      <c r="G76" s="122"/>
      <c r="H76" s="122"/>
      <c r="I76" s="122"/>
      <c r="J76" s="122"/>
    </row>
    <row r="77" spans="2:10" x14ac:dyDescent="0.25">
      <c r="B77" s="111" t="s">
        <v>73</v>
      </c>
      <c r="C77" s="111"/>
      <c r="D77" s="111"/>
      <c r="E77" s="111"/>
      <c r="F77" s="111"/>
      <c r="G77" s="111"/>
      <c r="H77" s="111"/>
      <c r="I77" s="111"/>
      <c r="J77" s="111"/>
    </row>
    <row r="78" spans="2:10" x14ac:dyDescent="0.25">
      <c r="B78" s="110" t="s">
        <v>74</v>
      </c>
      <c r="C78" s="110"/>
      <c r="D78" s="110"/>
      <c r="E78" s="110"/>
      <c r="F78" s="110"/>
      <c r="G78" s="110"/>
      <c r="H78" s="110"/>
      <c r="I78" s="45" t="s">
        <v>19</v>
      </c>
      <c r="J78" s="45" t="s">
        <v>33</v>
      </c>
    </row>
    <row r="79" spans="2:10" x14ac:dyDescent="0.25">
      <c r="B79" s="45" t="s">
        <v>1</v>
      </c>
      <c r="C79" s="104" t="s">
        <v>75</v>
      </c>
      <c r="D79" s="104"/>
      <c r="E79" s="104"/>
      <c r="F79" s="104"/>
      <c r="G79" s="104"/>
      <c r="H79" s="104"/>
      <c r="I79" s="52">
        <f>(1/12/12)+(1/12/12)+(1/12/12/3)</f>
        <v>1.6203703703703703E-2</v>
      </c>
      <c r="J79" s="47">
        <f>TRUNC(($J$33)*I79,2)</f>
        <v>41.71</v>
      </c>
    </row>
    <row r="80" spans="2:10" x14ac:dyDescent="0.25">
      <c r="B80" s="45" t="s">
        <v>2</v>
      </c>
      <c r="C80" s="104" t="s">
        <v>76</v>
      </c>
      <c r="D80" s="104"/>
      <c r="E80" s="104"/>
      <c r="F80" s="104"/>
      <c r="G80" s="104"/>
      <c r="H80" s="104"/>
      <c r="I80" s="52">
        <f>((1/30))/12</f>
        <v>2.7777777777777779E-3</v>
      </c>
      <c r="J80" s="47">
        <f t="shared" ref="J80:J84" si="1">TRUNC(($J$33)*I80,2)</f>
        <v>7.15</v>
      </c>
    </row>
    <row r="81" spans="2:10" x14ac:dyDescent="0.25">
      <c r="B81" s="45" t="s">
        <v>3</v>
      </c>
      <c r="C81" s="104" t="s">
        <v>77</v>
      </c>
      <c r="D81" s="104"/>
      <c r="E81" s="104"/>
      <c r="F81" s="104"/>
      <c r="G81" s="104"/>
      <c r="H81" s="104"/>
      <c r="I81" s="52">
        <f>((5/30)/12)*1.5%</f>
        <v>2.0833333333333332E-4</v>
      </c>
      <c r="J81" s="47">
        <f t="shared" si="1"/>
        <v>0.53</v>
      </c>
    </row>
    <row r="82" spans="2:10" x14ac:dyDescent="0.25">
      <c r="B82" s="45" t="s">
        <v>4</v>
      </c>
      <c r="C82" s="104" t="s">
        <v>78</v>
      </c>
      <c r="D82" s="104"/>
      <c r="E82" s="104"/>
      <c r="F82" s="104"/>
      <c r="G82" s="104"/>
      <c r="H82" s="104"/>
      <c r="I82" s="52">
        <f>((15/30)/12)*8%</f>
        <v>3.3333333333333331E-3</v>
      </c>
      <c r="J82" s="47">
        <f t="shared" si="1"/>
        <v>8.58</v>
      </c>
    </row>
    <row r="83" spans="2:10" x14ac:dyDescent="0.25">
      <c r="B83" s="45" t="s">
        <v>12</v>
      </c>
      <c r="C83" s="104" t="s">
        <v>79</v>
      </c>
      <c r="D83" s="104"/>
      <c r="E83" s="104"/>
      <c r="F83" s="104"/>
      <c r="G83" s="104"/>
      <c r="H83" s="104"/>
      <c r="I83" s="52">
        <f>(((4*8.33%)+(4*2.78%))/12)*2%</f>
        <v>7.4066666666666671E-4</v>
      </c>
      <c r="J83" s="47">
        <f t="shared" si="1"/>
        <v>1.9</v>
      </c>
    </row>
    <row r="84" spans="2:10" x14ac:dyDescent="0.25">
      <c r="B84" s="45" t="s">
        <v>13</v>
      </c>
      <c r="C84" s="104" t="s">
        <v>80</v>
      </c>
      <c r="D84" s="104"/>
      <c r="E84" s="104"/>
      <c r="F84" s="104"/>
      <c r="G84" s="104"/>
      <c r="H84" s="104"/>
      <c r="I84" s="52">
        <v>0</v>
      </c>
      <c r="J84" s="47">
        <f t="shared" si="1"/>
        <v>0</v>
      </c>
    </row>
    <row r="85" spans="2:10" x14ac:dyDescent="0.25">
      <c r="B85" s="110" t="s">
        <v>81</v>
      </c>
      <c r="C85" s="110"/>
      <c r="D85" s="110"/>
      <c r="E85" s="110"/>
      <c r="F85" s="110"/>
      <c r="G85" s="110"/>
      <c r="H85" s="110"/>
      <c r="I85" s="54">
        <f>SUM(I79:I84)</f>
        <v>2.3263814814814817E-2</v>
      </c>
      <c r="J85" s="50">
        <f>SUM(J79:J84)</f>
        <v>59.87</v>
      </c>
    </row>
    <row r="86" spans="2:10" x14ac:dyDescent="0.25">
      <c r="B86" s="81"/>
      <c r="C86" s="123"/>
      <c r="D86" s="123"/>
      <c r="E86" s="123"/>
      <c r="F86" s="123"/>
      <c r="G86" s="123"/>
      <c r="H86" s="123"/>
      <c r="I86" s="123"/>
      <c r="J86" s="123"/>
    </row>
    <row r="87" spans="2:10" x14ac:dyDescent="0.25">
      <c r="B87" s="110" t="s">
        <v>82</v>
      </c>
      <c r="C87" s="110"/>
      <c r="D87" s="110"/>
      <c r="E87" s="110"/>
      <c r="F87" s="110"/>
      <c r="G87" s="110"/>
      <c r="H87" s="110"/>
      <c r="I87" s="45" t="s">
        <v>19</v>
      </c>
      <c r="J87" s="45" t="s">
        <v>33</v>
      </c>
    </row>
    <row r="88" spans="2:10" x14ac:dyDescent="0.25">
      <c r="B88" s="45" t="s">
        <v>1</v>
      </c>
      <c r="C88" s="124" t="s">
        <v>83</v>
      </c>
      <c r="D88" s="104"/>
      <c r="E88" s="104"/>
      <c r="F88" s="104"/>
      <c r="G88" s="104"/>
      <c r="H88" s="104"/>
      <c r="I88" s="52">
        <v>0</v>
      </c>
      <c r="J88" s="47">
        <v>0</v>
      </c>
    </row>
    <row r="89" spans="2:10" x14ac:dyDescent="0.25">
      <c r="B89" s="110" t="s">
        <v>84</v>
      </c>
      <c r="C89" s="110"/>
      <c r="D89" s="110"/>
      <c r="E89" s="110"/>
      <c r="F89" s="110"/>
      <c r="G89" s="110"/>
      <c r="H89" s="110"/>
      <c r="I89" s="54">
        <v>0</v>
      </c>
      <c r="J89" s="50">
        <v>0</v>
      </c>
    </row>
    <row r="90" spans="2:10" x14ac:dyDescent="0.25">
      <c r="B90" s="79"/>
      <c r="C90" s="80"/>
      <c r="D90" s="80"/>
      <c r="E90" s="80"/>
      <c r="F90" s="80"/>
      <c r="G90" s="80"/>
      <c r="H90" s="80"/>
      <c r="I90" s="80"/>
      <c r="J90" s="80"/>
    </row>
    <row r="91" spans="2:10" x14ac:dyDescent="0.25">
      <c r="B91" s="107" t="s">
        <v>85</v>
      </c>
      <c r="C91" s="107"/>
      <c r="D91" s="107"/>
      <c r="E91" s="107"/>
      <c r="F91" s="107"/>
      <c r="G91" s="107"/>
      <c r="H91" s="107"/>
      <c r="I91" s="107"/>
      <c r="J91" s="107"/>
    </row>
    <row r="92" spans="2:10" x14ac:dyDescent="0.25">
      <c r="B92" s="110" t="s">
        <v>86</v>
      </c>
      <c r="C92" s="110"/>
      <c r="D92" s="110"/>
      <c r="E92" s="110"/>
      <c r="F92" s="110"/>
      <c r="G92" s="110"/>
      <c r="H92" s="110"/>
      <c r="I92" s="110"/>
      <c r="J92" s="45" t="s">
        <v>33</v>
      </c>
    </row>
    <row r="93" spans="2:10" x14ac:dyDescent="0.25">
      <c r="B93" s="45" t="s">
        <v>18</v>
      </c>
      <c r="C93" s="104" t="s">
        <v>87</v>
      </c>
      <c r="D93" s="104"/>
      <c r="E93" s="104"/>
      <c r="F93" s="104"/>
      <c r="G93" s="104"/>
      <c r="H93" s="104"/>
      <c r="I93" s="104"/>
      <c r="J93" s="47">
        <f>J85</f>
        <v>59.87</v>
      </c>
    </row>
    <row r="94" spans="2:10" x14ac:dyDescent="0.25">
      <c r="B94" s="45" t="s">
        <v>20</v>
      </c>
      <c r="C94" s="104" t="s">
        <v>88</v>
      </c>
      <c r="D94" s="104"/>
      <c r="E94" s="104"/>
      <c r="F94" s="104"/>
      <c r="G94" s="104"/>
      <c r="H94" s="104"/>
      <c r="I94" s="104"/>
      <c r="J94" s="47">
        <f>J89</f>
        <v>0</v>
      </c>
    </row>
    <row r="95" spans="2:10" x14ac:dyDescent="0.25">
      <c r="B95" s="110" t="s">
        <v>89</v>
      </c>
      <c r="C95" s="110"/>
      <c r="D95" s="110"/>
      <c r="E95" s="110"/>
      <c r="F95" s="110"/>
      <c r="G95" s="110"/>
      <c r="H95" s="110"/>
      <c r="I95" s="110"/>
      <c r="J95" s="50">
        <f>SUM(J93:J94)</f>
        <v>59.87</v>
      </c>
    </row>
    <row r="96" spans="2:10" x14ac:dyDescent="0.25">
      <c r="B96" s="119"/>
      <c r="C96" s="120"/>
      <c r="D96" s="120"/>
      <c r="E96" s="120"/>
      <c r="F96" s="120"/>
      <c r="G96" s="120"/>
      <c r="H96" s="120"/>
      <c r="I96" s="120"/>
      <c r="J96" s="120"/>
    </row>
    <row r="97" spans="2:10" x14ac:dyDescent="0.25">
      <c r="B97" s="111" t="s">
        <v>90</v>
      </c>
      <c r="C97" s="111"/>
      <c r="D97" s="111"/>
      <c r="E97" s="111"/>
      <c r="F97" s="111"/>
      <c r="G97" s="111"/>
      <c r="H97" s="111"/>
      <c r="I97" s="111"/>
      <c r="J97" s="111"/>
    </row>
    <row r="98" spans="2:10" x14ac:dyDescent="0.25">
      <c r="B98" s="45">
        <v>5</v>
      </c>
      <c r="C98" s="110" t="s">
        <v>91</v>
      </c>
      <c r="D98" s="110"/>
      <c r="E98" s="110"/>
      <c r="F98" s="110"/>
      <c r="G98" s="110"/>
      <c r="H98" s="110"/>
      <c r="I98" s="45"/>
      <c r="J98" s="45" t="s">
        <v>33</v>
      </c>
    </row>
    <row r="99" spans="2:10" x14ac:dyDescent="0.25">
      <c r="B99" s="45" t="s">
        <v>1</v>
      </c>
      <c r="C99" s="113" t="s">
        <v>130</v>
      </c>
      <c r="D99" s="113"/>
      <c r="E99" s="113"/>
      <c r="F99" s="113"/>
      <c r="G99" s="113"/>
      <c r="H99" s="113"/>
      <c r="I99" s="52">
        <v>0.05</v>
      </c>
      <c r="J99" s="47">
        <f>($J$33+$J$66+$J$75+$J$95)*I99</f>
        <v>288.92750000000001</v>
      </c>
    </row>
    <row r="100" spans="2:10" x14ac:dyDescent="0.25">
      <c r="B100" s="45" t="s">
        <v>2</v>
      </c>
      <c r="C100" s="113" t="s">
        <v>117</v>
      </c>
      <c r="D100" s="113"/>
      <c r="E100" s="113"/>
      <c r="F100" s="113"/>
      <c r="G100" s="113"/>
      <c r="H100" s="113"/>
      <c r="I100" s="52">
        <v>0.05</v>
      </c>
      <c r="J100" s="47">
        <f>(($J$33+$J$66+$J$75+$J$95+J99)*I100)*(1-9.25%)</f>
        <v>275.31179156249999</v>
      </c>
    </row>
    <row r="101" spans="2:10" x14ac:dyDescent="0.25">
      <c r="B101" s="55" t="s">
        <v>3</v>
      </c>
      <c r="C101" s="113" t="s">
        <v>92</v>
      </c>
      <c r="D101" s="113"/>
      <c r="E101" s="113"/>
      <c r="F101" s="113"/>
      <c r="G101" s="113"/>
      <c r="H101" s="113"/>
      <c r="I101" s="44" t="s">
        <v>55</v>
      </c>
      <c r="J101" s="47">
        <v>0</v>
      </c>
    </row>
    <row r="102" spans="2:10" x14ac:dyDescent="0.25">
      <c r="B102" s="55" t="s">
        <v>4</v>
      </c>
      <c r="C102" s="113" t="s">
        <v>16</v>
      </c>
      <c r="D102" s="113"/>
      <c r="E102" s="113"/>
      <c r="F102" s="113"/>
      <c r="G102" s="113"/>
      <c r="H102" s="113"/>
      <c r="I102" s="44" t="s">
        <v>55</v>
      </c>
      <c r="J102" s="47">
        <v>0</v>
      </c>
    </row>
    <row r="103" spans="2:10" x14ac:dyDescent="0.25">
      <c r="B103" s="110" t="s">
        <v>93</v>
      </c>
      <c r="C103" s="110"/>
      <c r="D103" s="110"/>
      <c r="E103" s="110"/>
      <c r="F103" s="110"/>
      <c r="G103" s="110"/>
      <c r="H103" s="110"/>
      <c r="I103" s="54" t="s">
        <v>55</v>
      </c>
      <c r="J103" s="50">
        <f>SUM(J99:J102)</f>
        <v>564.23929156250006</v>
      </c>
    </row>
    <row r="104" spans="2:10" x14ac:dyDescent="0.25">
      <c r="B104" s="119"/>
      <c r="C104" s="120"/>
      <c r="D104" s="120"/>
      <c r="E104" s="120"/>
      <c r="F104" s="120"/>
      <c r="G104" s="120"/>
      <c r="H104" s="120"/>
      <c r="I104" s="120"/>
      <c r="J104" s="120"/>
    </row>
    <row r="105" spans="2:10" x14ac:dyDescent="0.25">
      <c r="B105" s="111" t="s">
        <v>94</v>
      </c>
      <c r="C105" s="111"/>
      <c r="D105" s="111"/>
      <c r="E105" s="111"/>
      <c r="F105" s="111"/>
      <c r="G105" s="111"/>
      <c r="H105" s="111"/>
      <c r="I105" s="111"/>
      <c r="J105" s="111"/>
    </row>
    <row r="106" spans="2:10" x14ac:dyDescent="0.25">
      <c r="B106" s="45">
        <v>6</v>
      </c>
      <c r="C106" s="110" t="s">
        <v>95</v>
      </c>
      <c r="D106" s="110"/>
      <c r="E106" s="110"/>
      <c r="F106" s="110"/>
      <c r="G106" s="110"/>
      <c r="H106" s="110"/>
      <c r="I106" s="45" t="s">
        <v>19</v>
      </c>
      <c r="J106" s="45" t="s">
        <v>33</v>
      </c>
    </row>
    <row r="107" spans="2:10" x14ac:dyDescent="0.25">
      <c r="B107" s="45" t="s">
        <v>1</v>
      </c>
      <c r="C107" s="104" t="s">
        <v>96</v>
      </c>
      <c r="D107" s="104"/>
      <c r="E107" s="104"/>
      <c r="F107" s="104"/>
      <c r="G107" s="104"/>
      <c r="H107" s="104"/>
      <c r="I107" s="58">
        <v>0.1101</v>
      </c>
      <c r="J107" s="47">
        <f>TRUNC(((J131)*I107),2)</f>
        <v>698.34</v>
      </c>
    </row>
    <row r="108" spans="2:10" x14ac:dyDescent="0.25">
      <c r="B108" s="45" t="s">
        <v>2</v>
      </c>
      <c r="C108" s="104" t="s">
        <v>97</v>
      </c>
      <c r="D108" s="104"/>
      <c r="E108" s="104"/>
      <c r="F108" s="104"/>
      <c r="G108" s="104"/>
      <c r="H108" s="104"/>
      <c r="I108" s="58">
        <v>0.1207</v>
      </c>
      <c r="J108" s="47">
        <f>TRUNC(((J131+J107)*I108),2)</f>
        <v>849.86</v>
      </c>
    </row>
    <row r="109" spans="2:10" x14ac:dyDescent="0.25">
      <c r="B109" s="45" t="s">
        <v>3</v>
      </c>
      <c r="C109" s="126" t="s">
        <v>98</v>
      </c>
      <c r="D109" s="126"/>
      <c r="E109" s="126"/>
      <c r="F109" s="126"/>
      <c r="G109" s="126"/>
      <c r="H109" s="126"/>
      <c r="I109" s="48"/>
      <c r="J109" s="59"/>
    </row>
    <row r="110" spans="2:10" x14ac:dyDescent="0.25">
      <c r="B110" s="45" t="s">
        <v>99</v>
      </c>
      <c r="C110" s="104" t="s">
        <v>100</v>
      </c>
      <c r="D110" s="104"/>
      <c r="E110" s="104"/>
      <c r="F110" s="104"/>
      <c r="G110" s="104"/>
      <c r="H110" s="104"/>
      <c r="I110" s="60">
        <v>1.6500000000000001E-2</v>
      </c>
      <c r="J110" s="47">
        <f>TRUNC(I110*((J131+J107+J108)/(1-I115)),2)</f>
        <v>146.69999999999999</v>
      </c>
    </row>
    <row r="111" spans="2:10" x14ac:dyDescent="0.25">
      <c r="B111" s="45" t="s">
        <v>101</v>
      </c>
      <c r="C111" s="104" t="s">
        <v>102</v>
      </c>
      <c r="D111" s="104"/>
      <c r="E111" s="104"/>
      <c r="F111" s="104"/>
      <c r="G111" s="104"/>
      <c r="H111" s="104"/>
      <c r="I111" s="60">
        <v>7.5999999999999998E-2</v>
      </c>
      <c r="J111" s="47">
        <f>TRUNC(I111*(J131+J107+J108)/(1-I115),2)</f>
        <v>675.73</v>
      </c>
    </row>
    <row r="112" spans="2:10" x14ac:dyDescent="0.25">
      <c r="B112" s="45" t="s">
        <v>103</v>
      </c>
      <c r="C112" s="104" t="s">
        <v>104</v>
      </c>
      <c r="D112" s="104"/>
      <c r="E112" s="104"/>
      <c r="F112" s="104"/>
      <c r="G112" s="104"/>
      <c r="H112" s="104"/>
      <c r="I112" s="60">
        <v>0.02</v>
      </c>
      <c r="J112" s="47">
        <f>TRUNC(I112*(J131+J107+J108)/(1-I115),2)</f>
        <v>177.82</v>
      </c>
    </row>
    <row r="113" spans="2:10" x14ac:dyDescent="0.25">
      <c r="B113" s="110" t="s">
        <v>105</v>
      </c>
      <c r="C113" s="110"/>
      <c r="D113" s="110"/>
      <c r="E113" s="110"/>
      <c r="F113" s="110"/>
      <c r="G113" s="110"/>
      <c r="H113" s="110"/>
      <c r="I113" s="60">
        <f>SUM(I107:I112)</f>
        <v>0.34330000000000005</v>
      </c>
      <c r="J113" s="50">
        <f>SUM(J107:J112)</f>
        <v>2548.4500000000003</v>
      </c>
    </row>
    <row r="114" spans="2:10" x14ac:dyDescent="0.25">
      <c r="B114" s="2"/>
      <c r="C114" s="71"/>
      <c r="D114" s="71"/>
      <c r="E114" s="71"/>
      <c r="F114" s="71"/>
      <c r="G114" s="71"/>
      <c r="H114" s="71"/>
      <c r="I114" s="71"/>
      <c r="J114" s="71"/>
    </row>
    <row r="115" spans="2:10" x14ac:dyDescent="0.25">
      <c r="B115" s="61" t="s">
        <v>106</v>
      </c>
      <c r="C115" s="125" t="s">
        <v>107</v>
      </c>
      <c r="D115" s="125"/>
      <c r="E115" s="125"/>
      <c r="F115" s="125"/>
      <c r="G115" s="125"/>
      <c r="H115" s="125"/>
      <c r="I115" s="62">
        <f>I110+I111+I112</f>
        <v>0.1125</v>
      </c>
      <c r="J115" s="63"/>
    </row>
    <row r="116" spans="2:10" x14ac:dyDescent="0.25">
      <c r="B116" s="23"/>
      <c r="C116" s="73">
        <v>100</v>
      </c>
      <c r="D116" s="73"/>
      <c r="E116" s="73"/>
      <c r="F116" s="73"/>
      <c r="G116" s="73"/>
      <c r="H116" s="73"/>
      <c r="I116" s="24"/>
      <c r="J116" s="25"/>
    </row>
    <row r="117" spans="2:10" x14ac:dyDescent="0.25">
      <c r="B117" s="26"/>
      <c r="C117" s="27"/>
      <c r="D117" s="27"/>
      <c r="E117" s="27"/>
      <c r="F117" s="27"/>
      <c r="G117" s="27"/>
      <c r="H117" s="27"/>
      <c r="I117" s="24"/>
      <c r="J117" s="25"/>
    </row>
    <row r="118" spans="2:10" x14ac:dyDescent="0.25">
      <c r="B118" s="23" t="s">
        <v>108</v>
      </c>
      <c r="C118" s="73" t="s">
        <v>109</v>
      </c>
      <c r="D118" s="73"/>
      <c r="E118" s="73"/>
      <c r="F118" s="73"/>
      <c r="G118" s="73"/>
      <c r="H118" s="73"/>
      <c r="I118" s="24"/>
      <c r="J118" s="25">
        <f>J33+J66+J75+J95+J103+J107+J108</f>
        <v>7890.9892915624996</v>
      </c>
    </row>
    <row r="119" spans="2:10" x14ac:dyDescent="0.25">
      <c r="B119" s="23"/>
      <c r="C119" s="27"/>
      <c r="D119" s="27"/>
      <c r="E119" s="27"/>
      <c r="F119" s="27"/>
      <c r="G119" s="27"/>
      <c r="H119" s="27"/>
      <c r="I119" s="24"/>
      <c r="J119" s="25"/>
    </row>
    <row r="120" spans="2:10" x14ac:dyDescent="0.25">
      <c r="B120" s="23" t="s">
        <v>110</v>
      </c>
      <c r="C120" s="73" t="s">
        <v>111</v>
      </c>
      <c r="D120" s="73"/>
      <c r="E120" s="73"/>
      <c r="F120" s="73"/>
      <c r="G120" s="73"/>
      <c r="H120" s="73"/>
      <c r="I120" s="24"/>
      <c r="J120" s="25">
        <f>TRUNC(J118/(1-I115),2)</f>
        <v>8891.25</v>
      </c>
    </row>
    <row r="121" spans="2:10" x14ac:dyDescent="0.25">
      <c r="B121" s="23"/>
      <c r="C121" s="27"/>
      <c r="D121" s="27"/>
      <c r="E121" s="27"/>
      <c r="F121" s="27"/>
      <c r="G121" s="27"/>
      <c r="H121" s="27"/>
      <c r="I121" s="24"/>
      <c r="J121" s="25"/>
    </row>
    <row r="122" spans="2:10" x14ac:dyDescent="0.25">
      <c r="B122" s="28"/>
      <c r="C122" s="69" t="s">
        <v>112</v>
      </c>
      <c r="D122" s="69"/>
      <c r="E122" s="69"/>
      <c r="F122" s="69"/>
      <c r="G122" s="69"/>
      <c r="H122" s="69"/>
      <c r="I122" s="29"/>
      <c r="J122" s="30">
        <f>J120-J118</f>
        <v>1000.2607084375004</v>
      </c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11"/>
    </row>
    <row r="124" spans="2:10" x14ac:dyDescent="0.25">
      <c r="B124" s="107" t="s">
        <v>113</v>
      </c>
      <c r="C124" s="107"/>
      <c r="D124" s="107"/>
      <c r="E124" s="107"/>
      <c r="F124" s="107"/>
      <c r="G124" s="107"/>
      <c r="H124" s="107"/>
      <c r="I124" s="107"/>
      <c r="J124" s="107"/>
    </row>
    <row r="125" spans="2:10" x14ac:dyDescent="0.25">
      <c r="B125" s="110" t="s">
        <v>114</v>
      </c>
      <c r="C125" s="110"/>
      <c r="D125" s="110"/>
      <c r="E125" s="110"/>
      <c r="F125" s="110"/>
      <c r="G125" s="110"/>
      <c r="H125" s="110"/>
      <c r="I125" s="110"/>
      <c r="J125" s="45" t="s">
        <v>33</v>
      </c>
    </row>
    <row r="126" spans="2:10" x14ac:dyDescent="0.25">
      <c r="B126" s="44" t="s">
        <v>1</v>
      </c>
      <c r="C126" s="104" t="s">
        <v>31</v>
      </c>
      <c r="D126" s="104"/>
      <c r="E126" s="104"/>
      <c r="F126" s="104"/>
      <c r="G126" s="104"/>
      <c r="H126" s="104"/>
      <c r="I126" s="104"/>
      <c r="J126" s="47">
        <f>J33</f>
        <v>2574.37</v>
      </c>
    </row>
    <row r="127" spans="2:10" x14ac:dyDescent="0.25">
      <c r="B127" s="44" t="s">
        <v>2</v>
      </c>
      <c r="C127" s="104" t="s">
        <v>39</v>
      </c>
      <c r="D127" s="104"/>
      <c r="E127" s="104"/>
      <c r="F127" s="104"/>
      <c r="G127" s="104"/>
      <c r="H127" s="104"/>
      <c r="I127" s="104"/>
      <c r="J127" s="47">
        <f>J66</f>
        <v>2961.3</v>
      </c>
    </row>
    <row r="128" spans="2:10" x14ac:dyDescent="0.25">
      <c r="B128" s="44" t="s">
        <v>3</v>
      </c>
      <c r="C128" s="104" t="s">
        <v>66</v>
      </c>
      <c r="D128" s="104"/>
      <c r="E128" s="104"/>
      <c r="F128" s="104"/>
      <c r="G128" s="104"/>
      <c r="H128" s="104"/>
      <c r="I128" s="104"/>
      <c r="J128" s="47">
        <f>J75</f>
        <v>183.01</v>
      </c>
    </row>
    <row r="129" spans="2:10" x14ac:dyDescent="0.25">
      <c r="B129" s="44" t="s">
        <v>4</v>
      </c>
      <c r="C129" s="104" t="s">
        <v>73</v>
      </c>
      <c r="D129" s="104"/>
      <c r="E129" s="104"/>
      <c r="F129" s="104"/>
      <c r="G129" s="104"/>
      <c r="H129" s="104"/>
      <c r="I129" s="104"/>
      <c r="J129" s="47">
        <f>J95</f>
        <v>59.87</v>
      </c>
    </row>
    <row r="130" spans="2:10" x14ac:dyDescent="0.25">
      <c r="B130" s="44" t="s">
        <v>12</v>
      </c>
      <c r="C130" s="104" t="s">
        <v>90</v>
      </c>
      <c r="D130" s="104"/>
      <c r="E130" s="104"/>
      <c r="F130" s="104"/>
      <c r="G130" s="104"/>
      <c r="H130" s="104"/>
      <c r="I130" s="104"/>
      <c r="J130" s="47">
        <f>J103</f>
        <v>564.23929156250006</v>
      </c>
    </row>
    <row r="131" spans="2:10" x14ac:dyDescent="0.25">
      <c r="B131" s="45"/>
      <c r="C131" s="110" t="s">
        <v>115</v>
      </c>
      <c r="D131" s="110"/>
      <c r="E131" s="110"/>
      <c r="F131" s="110"/>
      <c r="G131" s="110"/>
      <c r="H131" s="110"/>
      <c r="I131" s="110"/>
      <c r="J131" s="50">
        <f>SUM(J126:J130)</f>
        <v>6342.7892915624998</v>
      </c>
    </row>
    <row r="132" spans="2:10" x14ac:dyDescent="0.25">
      <c r="B132" s="44" t="s">
        <v>13</v>
      </c>
      <c r="C132" s="104" t="s">
        <v>94</v>
      </c>
      <c r="D132" s="104"/>
      <c r="E132" s="104"/>
      <c r="F132" s="104"/>
      <c r="G132" s="104"/>
      <c r="H132" s="104"/>
      <c r="I132" s="104"/>
      <c r="J132" s="47">
        <f>J113</f>
        <v>2548.4500000000003</v>
      </c>
    </row>
    <row r="133" spans="2:10" ht="18" x14ac:dyDescent="0.25">
      <c r="B133" s="127" t="s">
        <v>116</v>
      </c>
      <c r="C133" s="127"/>
      <c r="D133" s="127"/>
      <c r="E133" s="127"/>
      <c r="F133" s="127"/>
      <c r="G133" s="127"/>
      <c r="H133" s="127"/>
      <c r="I133" s="127"/>
      <c r="J133" s="64">
        <f>TRUNC(J131+J132,2)</f>
        <v>8891.23</v>
      </c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3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9"/>
      <c r="C136" s="40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4"/>
      <c r="C137" s="34"/>
      <c r="D137" s="35"/>
    </row>
    <row r="138" spans="2:10" x14ac:dyDescent="0.25">
      <c r="B138" s="36"/>
      <c r="C138" s="32"/>
      <c r="D138" s="32"/>
    </row>
    <row r="139" spans="2:10" x14ac:dyDescent="0.25">
      <c r="B139" s="36"/>
      <c r="C139" s="32"/>
      <c r="D139" s="32"/>
    </row>
  </sheetData>
  <mergeCells count="139"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E4A6-B0EA-4304-B90C-715BDF3A9EA3}">
  <dimension ref="B1:K139"/>
  <sheetViews>
    <sheetView workbookViewId="0">
      <selection activeCell="L33" sqref="L33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</cols>
  <sheetData>
    <row r="1" spans="2:10" x14ac:dyDescent="0.25">
      <c r="B1" s="101" t="s">
        <v>131</v>
      </c>
      <c r="C1" s="101"/>
      <c r="D1" s="101"/>
      <c r="E1" s="101"/>
      <c r="F1" s="101"/>
      <c r="G1" s="101"/>
      <c r="H1" s="101"/>
      <c r="I1" s="101"/>
      <c r="J1" s="101"/>
    </row>
    <row r="2" spans="2:10" x14ac:dyDescent="0.25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0" x14ac:dyDescent="0.25">
      <c r="B3" s="102" t="s">
        <v>132</v>
      </c>
      <c r="C3" s="102"/>
      <c r="D3" s="102"/>
      <c r="E3" s="102"/>
      <c r="F3" s="102"/>
      <c r="G3" s="102"/>
      <c r="H3" s="102"/>
      <c r="I3" s="102"/>
      <c r="J3" s="102"/>
    </row>
    <row r="4" spans="2:10" x14ac:dyDescent="0.25">
      <c r="B4" s="102"/>
      <c r="C4" s="102"/>
      <c r="D4" s="102"/>
      <c r="E4" s="102"/>
      <c r="F4" s="102"/>
      <c r="G4" s="102"/>
      <c r="H4" s="102"/>
      <c r="I4" s="102"/>
      <c r="J4" s="102"/>
    </row>
    <row r="5" spans="2:10" x14ac:dyDescent="0.25">
      <c r="B5" s="96"/>
      <c r="C5" s="96"/>
      <c r="D5" s="96"/>
      <c r="E5" s="96"/>
      <c r="F5" s="96"/>
      <c r="G5" s="96"/>
      <c r="H5" s="96"/>
      <c r="I5" s="96"/>
      <c r="J5" s="96"/>
    </row>
    <row r="6" spans="2:10" ht="18" x14ac:dyDescent="0.25">
      <c r="B6" s="103" t="s">
        <v>151</v>
      </c>
      <c r="C6" s="103"/>
      <c r="D6" s="103"/>
      <c r="E6" s="103"/>
      <c r="F6" s="103"/>
      <c r="G6" s="103"/>
      <c r="H6" s="103"/>
      <c r="I6" s="103"/>
      <c r="J6" s="103"/>
    </row>
    <row r="7" spans="2:10" x14ac:dyDescent="0.25">
      <c r="B7" s="99"/>
      <c r="C7" s="99"/>
      <c r="D7" s="99"/>
      <c r="E7" s="99"/>
      <c r="F7" s="99"/>
      <c r="G7" s="99"/>
      <c r="H7" s="99"/>
      <c r="I7" s="99"/>
      <c r="J7" s="99"/>
    </row>
    <row r="8" spans="2:10" x14ac:dyDescent="0.25">
      <c r="B8" s="107" t="s">
        <v>22</v>
      </c>
      <c r="C8" s="107"/>
      <c r="D8" s="107"/>
      <c r="E8" s="107"/>
      <c r="F8" s="107"/>
      <c r="G8" s="107"/>
      <c r="H8" s="107"/>
      <c r="I8" s="107"/>
      <c r="J8" s="107"/>
    </row>
    <row r="9" spans="2:10" x14ac:dyDescent="0.25">
      <c r="B9" s="44" t="s">
        <v>1</v>
      </c>
      <c r="C9" s="104" t="s">
        <v>23</v>
      </c>
      <c r="D9" s="104"/>
      <c r="E9" s="104"/>
      <c r="F9" s="104"/>
      <c r="G9" s="104"/>
      <c r="H9" s="104"/>
      <c r="I9" s="108"/>
      <c r="J9" s="106"/>
    </row>
    <row r="10" spans="2:10" x14ac:dyDescent="0.25">
      <c r="B10" s="44" t="s">
        <v>2</v>
      </c>
      <c r="C10" s="104" t="s">
        <v>24</v>
      </c>
      <c r="D10" s="104"/>
      <c r="E10" s="104"/>
      <c r="F10" s="104"/>
      <c r="G10" s="104"/>
      <c r="H10" s="104"/>
      <c r="I10" s="106" t="s">
        <v>121</v>
      </c>
      <c r="J10" s="106"/>
    </row>
    <row r="11" spans="2:10" x14ac:dyDescent="0.25">
      <c r="B11" s="44" t="s">
        <v>3</v>
      </c>
      <c r="C11" s="104" t="s">
        <v>25</v>
      </c>
      <c r="D11" s="104"/>
      <c r="E11" s="104"/>
      <c r="F11" s="104"/>
      <c r="G11" s="104"/>
      <c r="H11" s="104"/>
      <c r="I11" s="105" t="s">
        <v>135</v>
      </c>
      <c r="J11" s="106"/>
    </row>
    <row r="12" spans="2:10" x14ac:dyDescent="0.25">
      <c r="B12" s="44" t="s">
        <v>4</v>
      </c>
      <c r="C12" s="104" t="s">
        <v>26</v>
      </c>
      <c r="D12" s="104"/>
      <c r="E12" s="104"/>
      <c r="F12" s="104"/>
      <c r="G12" s="104"/>
      <c r="H12" s="104"/>
      <c r="I12" s="106">
        <v>12</v>
      </c>
      <c r="J12" s="106"/>
    </row>
    <row r="13" spans="2:10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x14ac:dyDescent="0.25">
      <c r="B14" s="107" t="s">
        <v>5</v>
      </c>
      <c r="C14" s="107"/>
      <c r="D14" s="107"/>
      <c r="E14" s="107"/>
      <c r="F14" s="107"/>
      <c r="G14" s="107"/>
      <c r="H14" s="107"/>
      <c r="I14" s="107"/>
      <c r="J14" s="107"/>
    </row>
    <row r="15" spans="2:10" x14ac:dyDescent="0.25">
      <c r="B15" s="106" t="s">
        <v>6</v>
      </c>
      <c r="C15" s="106"/>
      <c r="D15" s="106" t="s">
        <v>7</v>
      </c>
      <c r="E15" s="106"/>
      <c r="F15" s="106" t="s">
        <v>27</v>
      </c>
      <c r="G15" s="106"/>
      <c r="H15" s="106"/>
      <c r="I15" s="106"/>
      <c r="J15" s="106"/>
    </row>
    <row r="16" spans="2:10" x14ac:dyDescent="0.25">
      <c r="B16" s="106" t="s">
        <v>152</v>
      </c>
      <c r="C16" s="106"/>
      <c r="D16" s="106" t="s">
        <v>21</v>
      </c>
      <c r="E16" s="106"/>
      <c r="F16" s="106">
        <v>1</v>
      </c>
      <c r="G16" s="106"/>
      <c r="H16" s="106"/>
      <c r="I16" s="106"/>
      <c r="J16" s="106"/>
    </row>
    <row r="17" spans="2:1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1" x14ac:dyDescent="0.25">
      <c r="B18" s="107" t="s">
        <v>28</v>
      </c>
      <c r="C18" s="107"/>
      <c r="D18" s="107"/>
      <c r="E18" s="107"/>
      <c r="F18" s="107"/>
      <c r="G18" s="107"/>
      <c r="H18" s="107"/>
      <c r="I18" s="107"/>
      <c r="J18" s="107"/>
    </row>
    <row r="19" spans="2:11" x14ac:dyDescent="0.25">
      <c r="B19" s="44">
        <v>1</v>
      </c>
      <c r="C19" s="104" t="s">
        <v>8</v>
      </c>
      <c r="D19" s="104"/>
      <c r="E19" s="104"/>
      <c r="F19" s="104"/>
      <c r="G19" s="104"/>
      <c r="H19" s="104"/>
      <c r="I19" s="106" t="s">
        <v>142</v>
      </c>
      <c r="J19" s="106"/>
    </row>
    <row r="20" spans="2:11" x14ac:dyDescent="0.25">
      <c r="B20" s="44">
        <v>2</v>
      </c>
      <c r="C20" s="104" t="s">
        <v>29</v>
      </c>
      <c r="D20" s="104"/>
      <c r="E20" s="104"/>
      <c r="F20" s="104"/>
      <c r="G20" s="104"/>
      <c r="H20" s="104"/>
      <c r="I20" s="106" t="s">
        <v>153</v>
      </c>
      <c r="J20" s="106"/>
    </row>
    <row r="21" spans="2:11" x14ac:dyDescent="0.25">
      <c r="B21" s="44">
        <v>3</v>
      </c>
      <c r="C21" s="104" t="s">
        <v>30</v>
      </c>
      <c r="D21" s="104"/>
      <c r="E21" s="104"/>
      <c r="F21" s="104"/>
      <c r="G21" s="104"/>
      <c r="H21" s="104"/>
      <c r="I21" s="109">
        <v>4220.33</v>
      </c>
      <c r="J21" s="106"/>
    </row>
    <row r="22" spans="2:11" x14ac:dyDescent="0.25">
      <c r="B22" s="44">
        <v>4</v>
      </c>
      <c r="C22" s="104" t="s">
        <v>9</v>
      </c>
      <c r="D22" s="104"/>
      <c r="E22" s="104"/>
      <c r="F22" s="104"/>
      <c r="G22" s="104"/>
      <c r="H22" s="104"/>
      <c r="I22" s="110" t="s">
        <v>154</v>
      </c>
      <c r="J22" s="110"/>
    </row>
    <row r="23" spans="2:11" x14ac:dyDescent="0.25">
      <c r="B23" s="44">
        <v>5</v>
      </c>
      <c r="C23" s="104" t="s">
        <v>10</v>
      </c>
      <c r="D23" s="104"/>
      <c r="E23" s="104"/>
      <c r="F23" s="104"/>
      <c r="G23" s="104"/>
      <c r="H23" s="104"/>
      <c r="I23" s="108">
        <v>45658</v>
      </c>
      <c r="J23" s="106"/>
    </row>
    <row r="24" spans="2:11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2:11" x14ac:dyDescent="0.25">
      <c r="B25" s="111" t="s">
        <v>31</v>
      </c>
      <c r="C25" s="111"/>
      <c r="D25" s="111"/>
      <c r="E25" s="111"/>
      <c r="F25" s="111"/>
      <c r="G25" s="111"/>
      <c r="H25" s="111"/>
      <c r="I25" s="111"/>
      <c r="J25" s="111"/>
    </row>
    <row r="26" spans="2:11" x14ac:dyDescent="0.25">
      <c r="B26" s="45">
        <v>1</v>
      </c>
      <c r="C26" s="110" t="s">
        <v>32</v>
      </c>
      <c r="D26" s="110"/>
      <c r="E26" s="110"/>
      <c r="F26" s="110"/>
      <c r="G26" s="110"/>
      <c r="H26" s="110"/>
      <c r="I26" s="45" t="s">
        <v>19</v>
      </c>
      <c r="J26" s="45" t="s">
        <v>33</v>
      </c>
    </row>
    <row r="27" spans="2:11" x14ac:dyDescent="0.25">
      <c r="B27" s="45" t="s">
        <v>1</v>
      </c>
      <c r="C27" s="104" t="s">
        <v>11</v>
      </c>
      <c r="D27" s="104"/>
      <c r="E27" s="104"/>
      <c r="F27" s="104"/>
      <c r="G27" s="104"/>
      <c r="H27" s="104"/>
      <c r="I27" s="46"/>
      <c r="J27" s="47">
        <f>I21</f>
        <v>4220.33</v>
      </c>
    </row>
    <row r="28" spans="2:11" x14ac:dyDescent="0.25">
      <c r="B28" s="45" t="s">
        <v>2</v>
      </c>
      <c r="C28" s="104" t="s">
        <v>34</v>
      </c>
      <c r="D28" s="104"/>
      <c r="E28" s="104"/>
      <c r="F28" s="104"/>
      <c r="G28" s="104"/>
      <c r="H28" s="104"/>
      <c r="I28" s="48"/>
      <c r="J28" s="47">
        <v>0</v>
      </c>
    </row>
    <row r="29" spans="2:11" x14ac:dyDescent="0.25">
      <c r="B29" s="45" t="s">
        <v>3</v>
      </c>
      <c r="C29" s="104" t="s">
        <v>35</v>
      </c>
      <c r="D29" s="104"/>
      <c r="E29" s="104"/>
      <c r="F29" s="104"/>
      <c r="G29" s="104"/>
      <c r="H29" s="104"/>
      <c r="I29" s="48"/>
      <c r="J29" s="47">
        <v>0</v>
      </c>
    </row>
    <row r="30" spans="2:11" x14ac:dyDescent="0.25">
      <c r="B30" s="45" t="s">
        <v>4</v>
      </c>
      <c r="C30" s="104" t="s">
        <v>36</v>
      </c>
      <c r="D30" s="104"/>
      <c r="E30" s="104"/>
      <c r="F30" s="104"/>
      <c r="G30" s="104"/>
      <c r="H30" s="104"/>
      <c r="I30" s="48"/>
      <c r="J30" s="47">
        <v>0</v>
      </c>
      <c r="K30" s="43"/>
    </row>
    <row r="31" spans="2:11" x14ac:dyDescent="0.25">
      <c r="B31" s="45" t="s">
        <v>12</v>
      </c>
      <c r="C31" s="104" t="s">
        <v>37</v>
      </c>
      <c r="D31" s="104"/>
      <c r="E31" s="104"/>
      <c r="F31" s="104"/>
      <c r="G31" s="104"/>
      <c r="H31" s="104"/>
      <c r="I31" s="49"/>
      <c r="J31" s="47">
        <v>0</v>
      </c>
    </row>
    <row r="32" spans="2:11" x14ac:dyDescent="0.25">
      <c r="B32" s="45" t="s">
        <v>13</v>
      </c>
      <c r="C32" s="104" t="s">
        <v>126</v>
      </c>
      <c r="D32" s="104"/>
      <c r="E32" s="104"/>
      <c r="F32" s="104"/>
      <c r="G32" s="104"/>
      <c r="H32" s="104"/>
      <c r="I32" s="48"/>
      <c r="J32" s="47">
        <f>TRUNC(J27*I32,2)</f>
        <v>0</v>
      </c>
    </row>
    <row r="33" spans="2:11" x14ac:dyDescent="0.25">
      <c r="B33" s="110" t="s">
        <v>38</v>
      </c>
      <c r="C33" s="110"/>
      <c r="D33" s="110"/>
      <c r="E33" s="110"/>
      <c r="F33" s="110"/>
      <c r="G33" s="110"/>
      <c r="H33" s="110"/>
      <c r="I33" s="110"/>
      <c r="J33" s="50">
        <f>SUM(J27:J32)</f>
        <v>4220.33</v>
      </c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1"/>
    </row>
    <row r="35" spans="2:11" x14ac:dyDescent="0.25">
      <c r="B35" s="111" t="s">
        <v>39</v>
      </c>
      <c r="C35" s="111"/>
      <c r="D35" s="111"/>
      <c r="E35" s="111"/>
      <c r="F35" s="111"/>
      <c r="G35" s="111"/>
      <c r="H35" s="111"/>
      <c r="I35" s="111"/>
      <c r="J35" s="111"/>
    </row>
    <row r="36" spans="2:11" x14ac:dyDescent="0.25">
      <c r="B36" s="112" t="s">
        <v>40</v>
      </c>
      <c r="C36" s="112"/>
      <c r="D36" s="112"/>
      <c r="E36" s="112"/>
      <c r="F36" s="112"/>
      <c r="G36" s="112"/>
      <c r="H36" s="112"/>
      <c r="I36" s="51" t="s">
        <v>19</v>
      </c>
      <c r="J36" s="51" t="s">
        <v>33</v>
      </c>
    </row>
    <row r="37" spans="2:11" x14ac:dyDescent="0.25">
      <c r="B37" s="45" t="s">
        <v>1</v>
      </c>
      <c r="C37" s="104" t="s">
        <v>41</v>
      </c>
      <c r="D37" s="104"/>
      <c r="E37" s="104"/>
      <c r="F37" s="104"/>
      <c r="G37" s="104"/>
      <c r="H37" s="104"/>
      <c r="I37" s="52">
        <v>8.3333000000000004E-2</v>
      </c>
      <c r="J37" s="47">
        <f>TRUNC($J$33*I37,2)</f>
        <v>351.69</v>
      </c>
      <c r="K37" s="41"/>
    </row>
    <row r="38" spans="2:11" ht="37.5" customHeight="1" x14ac:dyDescent="0.25">
      <c r="B38" s="45" t="s">
        <v>2</v>
      </c>
      <c r="C38" s="104" t="s">
        <v>42</v>
      </c>
      <c r="D38" s="104"/>
      <c r="E38" s="104"/>
      <c r="F38" s="104"/>
      <c r="G38" s="104"/>
      <c r="H38" s="104"/>
      <c r="I38" s="53">
        <v>0.121</v>
      </c>
      <c r="J38" s="47">
        <f>TRUNC($J$33*I38,2)</f>
        <v>510.65</v>
      </c>
      <c r="K38" s="41"/>
    </row>
    <row r="39" spans="2:11" x14ac:dyDescent="0.25">
      <c r="B39" s="110" t="s">
        <v>43</v>
      </c>
      <c r="C39" s="110"/>
      <c r="D39" s="110"/>
      <c r="E39" s="110"/>
      <c r="F39" s="110"/>
      <c r="G39" s="110"/>
      <c r="H39" s="110"/>
      <c r="I39" s="54">
        <f>SUM(I37:I38)</f>
        <v>0.20433299999999999</v>
      </c>
      <c r="J39" s="50">
        <f>SUM(J37:J38)</f>
        <v>862.33999999999992</v>
      </c>
      <c r="K39" s="42"/>
    </row>
    <row r="40" spans="2:11" x14ac:dyDescent="0.25">
      <c r="B40" s="92"/>
      <c r="C40" s="93"/>
      <c r="D40" s="93"/>
      <c r="E40" s="93"/>
      <c r="F40" s="93"/>
      <c r="G40" s="93"/>
      <c r="H40" s="93"/>
      <c r="I40" s="93"/>
      <c r="J40" s="93"/>
    </row>
    <row r="41" spans="2:11" x14ac:dyDescent="0.25">
      <c r="B41" s="112" t="s">
        <v>44</v>
      </c>
      <c r="C41" s="112"/>
      <c r="D41" s="112"/>
      <c r="E41" s="112"/>
      <c r="F41" s="112"/>
      <c r="G41" s="112"/>
      <c r="H41" s="112"/>
      <c r="I41" s="51" t="s">
        <v>19</v>
      </c>
      <c r="J41" s="51" t="s">
        <v>33</v>
      </c>
    </row>
    <row r="42" spans="2:11" x14ac:dyDescent="0.25">
      <c r="B42" s="45" t="s">
        <v>1</v>
      </c>
      <c r="C42" s="104" t="s">
        <v>45</v>
      </c>
      <c r="D42" s="104"/>
      <c r="E42" s="104"/>
      <c r="F42" s="104"/>
      <c r="G42" s="104"/>
      <c r="H42" s="104"/>
      <c r="I42" s="52">
        <v>0.2</v>
      </c>
      <c r="J42" s="47">
        <f>TRUNC(($J$33+$J$39)*$I$42,2)</f>
        <v>1016.53</v>
      </c>
    </row>
    <row r="43" spans="2:11" x14ac:dyDescent="0.25">
      <c r="B43" s="45" t="s">
        <v>2</v>
      </c>
      <c r="C43" s="104" t="s">
        <v>46</v>
      </c>
      <c r="D43" s="104"/>
      <c r="E43" s="104"/>
      <c r="F43" s="104"/>
      <c r="G43" s="104"/>
      <c r="H43" s="104"/>
      <c r="I43" s="52">
        <v>2.5000000000000001E-2</v>
      </c>
      <c r="J43" s="47">
        <f>TRUNC(($J$33+$J$39)*$I$43,2)</f>
        <v>127.06</v>
      </c>
    </row>
    <row r="44" spans="2:11" x14ac:dyDescent="0.25">
      <c r="B44" s="45" t="s">
        <v>3</v>
      </c>
      <c r="C44" s="104" t="s">
        <v>47</v>
      </c>
      <c r="D44" s="104"/>
      <c r="E44" s="104"/>
      <c r="F44" s="104"/>
      <c r="G44" s="104"/>
      <c r="H44" s="104"/>
      <c r="I44" s="52">
        <v>0.03</v>
      </c>
      <c r="J44" s="47">
        <f>TRUNC(($J$33+$J$39)*$I$44,2)</f>
        <v>152.47999999999999</v>
      </c>
    </row>
    <row r="45" spans="2:11" x14ac:dyDescent="0.25">
      <c r="B45" s="45" t="s">
        <v>4</v>
      </c>
      <c r="C45" s="104" t="s">
        <v>48</v>
      </c>
      <c r="D45" s="104"/>
      <c r="E45" s="104"/>
      <c r="F45" s="104"/>
      <c r="G45" s="104"/>
      <c r="H45" s="104"/>
      <c r="I45" s="52">
        <v>1.4999999999999999E-2</v>
      </c>
      <c r="J45" s="47">
        <f>TRUNC(($J$33+$J$39)*$I$45,2)</f>
        <v>76.239999999999995</v>
      </c>
    </row>
    <row r="46" spans="2:11" x14ac:dyDescent="0.25">
      <c r="B46" s="45" t="s">
        <v>12</v>
      </c>
      <c r="C46" s="104" t="s">
        <v>49</v>
      </c>
      <c r="D46" s="104"/>
      <c r="E46" s="104"/>
      <c r="F46" s="104"/>
      <c r="G46" s="104"/>
      <c r="H46" s="104"/>
      <c r="I46" s="52">
        <v>0.01</v>
      </c>
      <c r="J46" s="47">
        <f>TRUNC(($J$33+$J$39)*$I$46,2)</f>
        <v>50.82</v>
      </c>
    </row>
    <row r="47" spans="2:11" x14ac:dyDescent="0.25">
      <c r="B47" s="45" t="s">
        <v>13</v>
      </c>
      <c r="C47" s="104" t="s">
        <v>50</v>
      </c>
      <c r="D47" s="104"/>
      <c r="E47" s="104"/>
      <c r="F47" s="104"/>
      <c r="G47" s="104"/>
      <c r="H47" s="104"/>
      <c r="I47" s="52">
        <v>6.0000000000000001E-3</v>
      </c>
      <c r="J47" s="47">
        <f>TRUNC(($J$33+$J$39)*$I$47,2)</f>
        <v>30.49</v>
      </c>
    </row>
    <row r="48" spans="2:11" x14ac:dyDescent="0.25">
      <c r="B48" s="45" t="s">
        <v>14</v>
      </c>
      <c r="C48" s="104" t="s">
        <v>51</v>
      </c>
      <c r="D48" s="104"/>
      <c r="E48" s="104"/>
      <c r="F48" s="104"/>
      <c r="G48" s="104"/>
      <c r="H48" s="104"/>
      <c r="I48" s="52">
        <v>2E-3</v>
      </c>
      <c r="J48" s="47">
        <f>TRUNC(($J$33+$J$39)*$I$48,2)</f>
        <v>10.16</v>
      </c>
    </row>
    <row r="49" spans="2:10" x14ac:dyDescent="0.25">
      <c r="B49" s="45" t="s">
        <v>15</v>
      </c>
      <c r="C49" s="104" t="s">
        <v>52</v>
      </c>
      <c r="D49" s="104"/>
      <c r="E49" s="104"/>
      <c r="F49" s="104"/>
      <c r="G49" s="104"/>
      <c r="H49" s="104"/>
      <c r="I49" s="52">
        <v>0.08</v>
      </c>
      <c r="J49" s="47">
        <f>TRUNC(($J$33+$J$39)*$I$49,2)</f>
        <v>406.61</v>
      </c>
    </row>
    <row r="50" spans="2:10" x14ac:dyDescent="0.25">
      <c r="B50" s="110" t="s">
        <v>53</v>
      </c>
      <c r="C50" s="110"/>
      <c r="D50" s="110"/>
      <c r="E50" s="110"/>
      <c r="F50" s="110"/>
      <c r="G50" s="110"/>
      <c r="H50" s="110"/>
      <c r="I50" s="54">
        <f>SUM(I42:I49)</f>
        <v>0.36800000000000005</v>
      </c>
      <c r="J50" s="50">
        <f>SUM(J42:J49)</f>
        <v>1870.3899999999999</v>
      </c>
    </row>
    <row r="51" spans="2:10" x14ac:dyDescent="0.25">
      <c r="B51" s="117"/>
      <c r="C51" s="117"/>
      <c r="D51" s="117"/>
      <c r="E51" s="117"/>
      <c r="F51" s="117"/>
      <c r="G51" s="117"/>
      <c r="H51" s="117"/>
      <c r="I51" s="117"/>
      <c r="J51" s="118"/>
    </row>
    <row r="52" spans="2:10" x14ac:dyDescent="0.25">
      <c r="B52" s="112" t="s">
        <v>54</v>
      </c>
      <c r="C52" s="112"/>
      <c r="D52" s="112"/>
      <c r="E52" s="112"/>
      <c r="F52" s="112"/>
      <c r="G52" s="112"/>
      <c r="H52" s="112"/>
      <c r="I52" s="56"/>
      <c r="J52" s="51" t="s">
        <v>33</v>
      </c>
    </row>
    <row r="53" spans="2:10" x14ac:dyDescent="0.25">
      <c r="B53" s="45" t="s">
        <v>1</v>
      </c>
      <c r="C53" s="113" t="s">
        <v>127</v>
      </c>
      <c r="D53" s="113"/>
      <c r="E53" s="113"/>
      <c r="F53" s="113"/>
      <c r="G53" s="113"/>
      <c r="H53" s="113"/>
      <c r="I53" s="44" t="s">
        <v>55</v>
      </c>
      <c r="J53" s="57">
        <f>TRUNC((5.5*2*22)-(6%*J27),2)</f>
        <v>-11.21</v>
      </c>
    </row>
    <row r="54" spans="2:10" x14ac:dyDescent="0.25">
      <c r="B54" s="45" t="s">
        <v>2</v>
      </c>
      <c r="C54" s="113" t="s">
        <v>139</v>
      </c>
      <c r="D54" s="113"/>
      <c r="E54" s="113"/>
      <c r="F54" s="113"/>
      <c r="G54" s="113"/>
      <c r="H54" s="113"/>
      <c r="I54" s="44" t="s">
        <v>55</v>
      </c>
      <c r="J54" s="57">
        <f>44.3*22</f>
        <v>974.59999999999991</v>
      </c>
    </row>
    <row r="55" spans="2:10" x14ac:dyDescent="0.25">
      <c r="B55" s="45" t="s">
        <v>3</v>
      </c>
      <c r="C55" s="114" t="s">
        <v>120</v>
      </c>
      <c r="D55" s="115"/>
      <c r="E55" s="115"/>
      <c r="F55" s="115"/>
      <c r="G55" s="115"/>
      <c r="H55" s="116"/>
      <c r="I55" s="44" t="s">
        <v>55</v>
      </c>
      <c r="J55" s="57">
        <v>15</v>
      </c>
    </row>
    <row r="56" spans="2:10" x14ac:dyDescent="0.25">
      <c r="B56" s="45" t="s">
        <v>4</v>
      </c>
      <c r="C56" s="113" t="s">
        <v>119</v>
      </c>
      <c r="D56" s="113"/>
      <c r="E56" s="113"/>
      <c r="F56" s="113"/>
      <c r="G56" s="113"/>
      <c r="H56" s="113"/>
      <c r="I56" s="44" t="s">
        <v>55</v>
      </c>
      <c r="J56" s="57">
        <v>200</v>
      </c>
    </row>
    <row r="57" spans="2:10" x14ac:dyDescent="0.25">
      <c r="B57" s="45" t="s">
        <v>12</v>
      </c>
      <c r="C57" s="114" t="s">
        <v>56</v>
      </c>
      <c r="D57" s="115"/>
      <c r="E57" s="115"/>
      <c r="F57" s="115"/>
      <c r="G57" s="115"/>
      <c r="H57" s="116"/>
      <c r="I57" s="44" t="s">
        <v>55</v>
      </c>
      <c r="J57" s="57">
        <v>3.61</v>
      </c>
    </row>
    <row r="58" spans="2:10" x14ac:dyDescent="0.25">
      <c r="B58" s="45" t="s">
        <v>13</v>
      </c>
      <c r="C58" s="113" t="s">
        <v>129</v>
      </c>
      <c r="D58" s="113"/>
      <c r="E58" s="113"/>
      <c r="F58" s="113"/>
      <c r="G58" s="113"/>
      <c r="H58" s="113"/>
      <c r="I58" s="44" t="s">
        <v>55</v>
      </c>
      <c r="J58" s="57">
        <v>13.34</v>
      </c>
    </row>
    <row r="59" spans="2:10" x14ac:dyDescent="0.25">
      <c r="B59" s="110" t="s">
        <v>57</v>
      </c>
      <c r="C59" s="110"/>
      <c r="D59" s="110"/>
      <c r="E59" s="110"/>
      <c r="F59" s="110"/>
      <c r="G59" s="110"/>
      <c r="H59" s="110"/>
      <c r="I59" s="110"/>
      <c r="J59" s="50">
        <f>SUM(J53:J58)</f>
        <v>1195.3399999999997</v>
      </c>
    </row>
    <row r="60" spans="2:10" x14ac:dyDescent="0.25">
      <c r="B60" s="117"/>
      <c r="C60" s="117"/>
      <c r="D60" s="117"/>
      <c r="E60" s="117"/>
      <c r="F60" s="117"/>
      <c r="G60" s="117"/>
      <c r="H60" s="117"/>
      <c r="I60" s="117"/>
      <c r="J60" s="118"/>
    </row>
    <row r="61" spans="2:10" x14ac:dyDescent="0.25">
      <c r="B61" s="107" t="s">
        <v>58</v>
      </c>
      <c r="C61" s="107"/>
      <c r="D61" s="107"/>
      <c r="E61" s="107"/>
      <c r="F61" s="107"/>
      <c r="G61" s="107"/>
      <c r="H61" s="107"/>
      <c r="I61" s="107"/>
      <c r="J61" s="107"/>
    </row>
    <row r="62" spans="2:10" x14ac:dyDescent="0.25">
      <c r="B62" s="110" t="s">
        <v>59</v>
      </c>
      <c r="C62" s="110"/>
      <c r="D62" s="110"/>
      <c r="E62" s="110"/>
      <c r="F62" s="110"/>
      <c r="G62" s="110"/>
      <c r="H62" s="110"/>
      <c r="I62" s="110"/>
      <c r="J62" s="45" t="s">
        <v>33</v>
      </c>
    </row>
    <row r="63" spans="2:10" x14ac:dyDescent="0.25">
      <c r="B63" s="45" t="s">
        <v>60</v>
      </c>
      <c r="C63" s="104" t="s">
        <v>61</v>
      </c>
      <c r="D63" s="104"/>
      <c r="E63" s="104"/>
      <c r="F63" s="104"/>
      <c r="G63" s="104"/>
      <c r="H63" s="104"/>
      <c r="I63" s="104"/>
      <c r="J63" s="47">
        <f>J39</f>
        <v>862.33999999999992</v>
      </c>
    </row>
    <row r="64" spans="2:10" x14ac:dyDescent="0.25">
      <c r="B64" s="45" t="s">
        <v>62</v>
      </c>
      <c r="C64" s="104" t="s">
        <v>63</v>
      </c>
      <c r="D64" s="104"/>
      <c r="E64" s="104"/>
      <c r="F64" s="104"/>
      <c r="G64" s="104"/>
      <c r="H64" s="104"/>
      <c r="I64" s="104"/>
      <c r="J64" s="47">
        <f>J50</f>
        <v>1870.3899999999999</v>
      </c>
    </row>
    <row r="65" spans="2:10" x14ac:dyDescent="0.25">
      <c r="B65" s="45" t="s">
        <v>64</v>
      </c>
      <c r="C65" s="104" t="s">
        <v>17</v>
      </c>
      <c r="D65" s="104"/>
      <c r="E65" s="104"/>
      <c r="F65" s="104"/>
      <c r="G65" s="104"/>
      <c r="H65" s="104"/>
      <c r="I65" s="104"/>
      <c r="J65" s="47">
        <f>J59</f>
        <v>1195.3399999999997</v>
      </c>
    </row>
    <row r="66" spans="2:10" x14ac:dyDescent="0.25">
      <c r="B66" s="110" t="s">
        <v>65</v>
      </c>
      <c r="C66" s="110"/>
      <c r="D66" s="110"/>
      <c r="E66" s="110"/>
      <c r="F66" s="110"/>
      <c r="G66" s="110"/>
      <c r="H66" s="110"/>
      <c r="I66" s="110"/>
      <c r="J66" s="50">
        <f>SUM(J63:J65)</f>
        <v>3928.0699999999993</v>
      </c>
    </row>
    <row r="67" spans="2:10" x14ac:dyDescent="0.25">
      <c r="B67" s="119"/>
      <c r="C67" s="120"/>
      <c r="D67" s="120"/>
      <c r="E67" s="120"/>
      <c r="F67" s="120"/>
      <c r="G67" s="120"/>
      <c r="H67" s="120"/>
      <c r="I67" s="120"/>
      <c r="J67" s="120"/>
    </row>
    <row r="68" spans="2:10" x14ac:dyDescent="0.25">
      <c r="B68" s="111" t="s">
        <v>66</v>
      </c>
      <c r="C68" s="111"/>
      <c r="D68" s="111"/>
      <c r="E68" s="111"/>
      <c r="F68" s="111"/>
      <c r="G68" s="111"/>
      <c r="H68" s="111"/>
      <c r="I68" s="111"/>
      <c r="J68" s="111"/>
    </row>
    <row r="69" spans="2:10" x14ac:dyDescent="0.25">
      <c r="B69" s="45">
        <v>3</v>
      </c>
      <c r="C69" s="110" t="s">
        <v>67</v>
      </c>
      <c r="D69" s="110"/>
      <c r="E69" s="110"/>
      <c r="F69" s="110"/>
      <c r="G69" s="110"/>
      <c r="H69" s="110"/>
      <c r="I69" s="45" t="s">
        <v>19</v>
      </c>
      <c r="J69" s="45" t="s">
        <v>33</v>
      </c>
    </row>
    <row r="70" spans="2:10" x14ac:dyDescent="0.25">
      <c r="B70" s="45" t="s">
        <v>1</v>
      </c>
      <c r="C70" s="104" t="s">
        <v>68</v>
      </c>
      <c r="D70" s="104"/>
      <c r="E70" s="104"/>
      <c r="F70" s="104"/>
      <c r="G70" s="104"/>
      <c r="H70" s="104"/>
      <c r="I70" s="52">
        <f>(1/12)*5%</f>
        <v>4.1666666666666666E-3</v>
      </c>
      <c r="J70" s="47">
        <f>TRUNC(I70*$J$33,2)</f>
        <v>17.579999999999998</v>
      </c>
    </row>
    <row r="71" spans="2:10" x14ac:dyDescent="0.25">
      <c r="B71" s="45" t="s">
        <v>2</v>
      </c>
      <c r="C71" s="104" t="s">
        <v>69</v>
      </c>
      <c r="D71" s="104"/>
      <c r="E71" s="104"/>
      <c r="F71" s="104"/>
      <c r="G71" s="104"/>
      <c r="H71" s="104"/>
      <c r="I71" s="52">
        <f>I49*I70</f>
        <v>3.3333333333333332E-4</v>
      </c>
      <c r="J71" s="47">
        <f>TRUNC(I71*$J$33,2)</f>
        <v>1.4</v>
      </c>
    </row>
    <row r="72" spans="2:10" x14ac:dyDescent="0.25">
      <c r="B72" s="45" t="s">
        <v>3</v>
      </c>
      <c r="C72" s="104" t="s">
        <v>70</v>
      </c>
      <c r="D72" s="104"/>
      <c r="E72" s="104"/>
      <c r="F72" s="104"/>
      <c r="G72" s="104"/>
      <c r="H72" s="104"/>
      <c r="I72" s="52">
        <f>((7/30)/12)</f>
        <v>1.9444444444444445E-2</v>
      </c>
      <c r="J72" s="47">
        <f t="shared" ref="J72:J73" si="0">TRUNC(I72*$J$33,2)</f>
        <v>82.06</v>
      </c>
    </row>
    <row r="73" spans="2:10" x14ac:dyDescent="0.25">
      <c r="B73" s="45" t="s">
        <v>4</v>
      </c>
      <c r="C73" s="104" t="s">
        <v>71</v>
      </c>
      <c r="D73" s="104"/>
      <c r="E73" s="104"/>
      <c r="F73" s="104"/>
      <c r="G73" s="104"/>
      <c r="H73" s="104"/>
      <c r="I73" s="53">
        <f>I50*I72</f>
        <v>7.1555555555555565E-3</v>
      </c>
      <c r="J73" s="47">
        <f t="shared" si="0"/>
        <v>30.19</v>
      </c>
    </row>
    <row r="74" spans="2:10" x14ac:dyDescent="0.25">
      <c r="B74" s="45" t="s">
        <v>12</v>
      </c>
      <c r="C74" s="104" t="s">
        <v>118</v>
      </c>
      <c r="D74" s="104"/>
      <c r="E74" s="104"/>
      <c r="F74" s="104"/>
      <c r="G74" s="104"/>
      <c r="H74" s="104"/>
      <c r="I74" s="52">
        <v>0.04</v>
      </c>
      <c r="J74" s="47">
        <f>TRUNC(I74*$J$33,2)</f>
        <v>168.81</v>
      </c>
    </row>
    <row r="75" spans="2:10" x14ac:dyDescent="0.25">
      <c r="B75" s="110" t="s">
        <v>72</v>
      </c>
      <c r="C75" s="110"/>
      <c r="D75" s="110"/>
      <c r="E75" s="110"/>
      <c r="F75" s="110"/>
      <c r="G75" s="110"/>
      <c r="H75" s="110"/>
      <c r="I75" s="54">
        <f>SUM(I70:I74)</f>
        <v>7.1099999999999997E-2</v>
      </c>
      <c r="J75" s="50">
        <f>SUM(J70:J74)</f>
        <v>300.03999999999996</v>
      </c>
    </row>
    <row r="76" spans="2:10" x14ac:dyDescent="0.25">
      <c r="B76" s="121"/>
      <c r="C76" s="122"/>
      <c r="D76" s="122"/>
      <c r="E76" s="122"/>
      <c r="F76" s="122"/>
      <c r="G76" s="122"/>
      <c r="H76" s="122"/>
      <c r="I76" s="122"/>
      <c r="J76" s="122"/>
    </row>
    <row r="77" spans="2:10" x14ac:dyDescent="0.25">
      <c r="B77" s="111" t="s">
        <v>73</v>
      </c>
      <c r="C77" s="111"/>
      <c r="D77" s="111"/>
      <c r="E77" s="111"/>
      <c r="F77" s="111"/>
      <c r="G77" s="111"/>
      <c r="H77" s="111"/>
      <c r="I77" s="111"/>
      <c r="J77" s="111"/>
    </row>
    <row r="78" spans="2:10" x14ac:dyDescent="0.25">
      <c r="B78" s="110" t="s">
        <v>74</v>
      </c>
      <c r="C78" s="110"/>
      <c r="D78" s="110"/>
      <c r="E78" s="110"/>
      <c r="F78" s="110"/>
      <c r="G78" s="110"/>
      <c r="H78" s="110"/>
      <c r="I78" s="45" t="s">
        <v>19</v>
      </c>
      <c r="J78" s="45" t="s">
        <v>33</v>
      </c>
    </row>
    <row r="79" spans="2:10" x14ac:dyDescent="0.25">
      <c r="B79" s="45" t="s">
        <v>1</v>
      </c>
      <c r="C79" s="104" t="s">
        <v>75</v>
      </c>
      <c r="D79" s="104"/>
      <c r="E79" s="104"/>
      <c r="F79" s="104"/>
      <c r="G79" s="104"/>
      <c r="H79" s="104"/>
      <c r="I79" s="52">
        <f>(1/12/12)+(1/12/12)+(1/12/12/3)</f>
        <v>1.6203703703703703E-2</v>
      </c>
      <c r="J79" s="47">
        <f>TRUNC(($J$33)*I79,2)</f>
        <v>68.38</v>
      </c>
    </row>
    <row r="80" spans="2:10" x14ac:dyDescent="0.25">
      <c r="B80" s="45" t="s">
        <v>2</v>
      </c>
      <c r="C80" s="104" t="s">
        <v>76</v>
      </c>
      <c r="D80" s="104"/>
      <c r="E80" s="104"/>
      <c r="F80" s="104"/>
      <c r="G80" s="104"/>
      <c r="H80" s="104"/>
      <c r="I80" s="52">
        <f>((1/30))/12</f>
        <v>2.7777777777777779E-3</v>
      </c>
      <c r="J80" s="47">
        <f t="shared" ref="J80:J84" si="1">TRUNC(($J$33)*I80,2)</f>
        <v>11.72</v>
      </c>
    </row>
    <row r="81" spans="2:10" x14ac:dyDescent="0.25">
      <c r="B81" s="45" t="s">
        <v>3</v>
      </c>
      <c r="C81" s="104" t="s">
        <v>77</v>
      </c>
      <c r="D81" s="104"/>
      <c r="E81" s="104"/>
      <c r="F81" s="104"/>
      <c r="G81" s="104"/>
      <c r="H81" s="104"/>
      <c r="I81" s="52">
        <f>((5/30)/12)*1.5%</f>
        <v>2.0833333333333332E-4</v>
      </c>
      <c r="J81" s="47">
        <f t="shared" si="1"/>
        <v>0.87</v>
      </c>
    </row>
    <row r="82" spans="2:10" x14ac:dyDescent="0.25">
      <c r="B82" s="45" t="s">
        <v>4</v>
      </c>
      <c r="C82" s="104" t="s">
        <v>78</v>
      </c>
      <c r="D82" s="104"/>
      <c r="E82" s="104"/>
      <c r="F82" s="104"/>
      <c r="G82" s="104"/>
      <c r="H82" s="104"/>
      <c r="I82" s="52">
        <f>((15/30)/12)*8%</f>
        <v>3.3333333333333331E-3</v>
      </c>
      <c r="J82" s="47">
        <f t="shared" si="1"/>
        <v>14.06</v>
      </c>
    </row>
    <row r="83" spans="2:10" x14ac:dyDescent="0.25">
      <c r="B83" s="45" t="s">
        <v>12</v>
      </c>
      <c r="C83" s="104" t="s">
        <v>79</v>
      </c>
      <c r="D83" s="104"/>
      <c r="E83" s="104"/>
      <c r="F83" s="104"/>
      <c r="G83" s="104"/>
      <c r="H83" s="104"/>
      <c r="I83" s="52">
        <f>(((4*8.33%)+(4*2.78%))/12)*2%</f>
        <v>7.4066666666666671E-4</v>
      </c>
      <c r="J83" s="47">
        <f t="shared" si="1"/>
        <v>3.12</v>
      </c>
    </row>
    <row r="84" spans="2:10" x14ac:dyDescent="0.25">
      <c r="B84" s="45" t="s">
        <v>13</v>
      </c>
      <c r="C84" s="104" t="s">
        <v>80</v>
      </c>
      <c r="D84" s="104"/>
      <c r="E84" s="104"/>
      <c r="F84" s="104"/>
      <c r="G84" s="104"/>
      <c r="H84" s="104"/>
      <c r="I84" s="52">
        <v>0</v>
      </c>
      <c r="J84" s="47">
        <f t="shared" si="1"/>
        <v>0</v>
      </c>
    </row>
    <row r="85" spans="2:10" x14ac:dyDescent="0.25">
      <c r="B85" s="110" t="s">
        <v>81</v>
      </c>
      <c r="C85" s="110"/>
      <c r="D85" s="110"/>
      <c r="E85" s="110"/>
      <c r="F85" s="110"/>
      <c r="G85" s="110"/>
      <c r="H85" s="110"/>
      <c r="I85" s="54">
        <f>SUM(I79:I84)</f>
        <v>2.3263814814814817E-2</v>
      </c>
      <c r="J85" s="50">
        <f>SUM(J79:J84)</f>
        <v>98.15</v>
      </c>
    </row>
    <row r="86" spans="2:10" x14ac:dyDescent="0.25">
      <c r="B86" s="81"/>
      <c r="C86" s="123"/>
      <c r="D86" s="123"/>
      <c r="E86" s="123"/>
      <c r="F86" s="123"/>
      <c r="G86" s="123"/>
      <c r="H86" s="123"/>
      <c r="I86" s="123"/>
      <c r="J86" s="123"/>
    </row>
    <row r="87" spans="2:10" x14ac:dyDescent="0.25">
      <c r="B87" s="110" t="s">
        <v>82</v>
      </c>
      <c r="C87" s="110"/>
      <c r="D87" s="110"/>
      <c r="E87" s="110"/>
      <c r="F87" s="110"/>
      <c r="G87" s="110"/>
      <c r="H87" s="110"/>
      <c r="I87" s="45" t="s">
        <v>19</v>
      </c>
      <c r="J87" s="45" t="s">
        <v>33</v>
      </c>
    </row>
    <row r="88" spans="2:10" x14ac:dyDescent="0.25">
      <c r="B88" s="45" t="s">
        <v>1</v>
      </c>
      <c r="C88" s="124" t="s">
        <v>83</v>
      </c>
      <c r="D88" s="104"/>
      <c r="E88" s="104"/>
      <c r="F88" s="104"/>
      <c r="G88" s="104"/>
      <c r="H88" s="104"/>
      <c r="I88" s="52">
        <v>0</v>
      </c>
      <c r="J88" s="47">
        <v>0</v>
      </c>
    </row>
    <row r="89" spans="2:10" x14ac:dyDescent="0.25">
      <c r="B89" s="110" t="s">
        <v>84</v>
      </c>
      <c r="C89" s="110"/>
      <c r="D89" s="110"/>
      <c r="E89" s="110"/>
      <c r="F89" s="110"/>
      <c r="G89" s="110"/>
      <c r="H89" s="110"/>
      <c r="I89" s="54">
        <v>0</v>
      </c>
      <c r="J89" s="50">
        <v>0</v>
      </c>
    </row>
    <row r="90" spans="2:10" x14ac:dyDescent="0.25">
      <c r="B90" s="79"/>
      <c r="C90" s="80"/>
      <c r="D90" s="80"/>
      <c r="E90" s="80"/>
      <c r="F90" s="80"/>
      <c r="G90" s="80"/>
      <c r="H90" s="80"/>
      <c r="I90" s="80"/>
      <c r="J90" s="80"/>
    </row>
    <row r="91" spans="2:10" x14ac:dyDescent="0.25">
      <c r="B91" s="107" t="s">
        <v>85</v>
      </c>
      <c r="C91" s="107"/>
      <c r="D91" s="107"/>
      <c r="E91" s="107"/>
      <c r="F91" s="107"/>
      <c r="G91" s="107"/>
      <c r="H91" s="107"/>
      <c r="I91" s="107"/>
      <c r="J91" s="107"/>
    </row>
    <row r="92" spans="2:10" x14ac:dyDescent="0.25">
      <c r="B92" s="110" t="s">
        <v>86</v>
      </c>
      <c r="C92" s="110"/>
      <c r="D92" s="110"/>
      <c r="E92" s="110"/>
      <c r="F92" s="110"/>
      <c r="G92" s="110"/>
      <c r="H92" s="110"/>
      <c r="I92" s="110"/>
      <c r="J92" s="45" t="s">
        <v>33</v>
      </c>
    </row>
    <row r="93" spans="2:10" x14ac:dyDescent="0.25">
      <c r="B93" s="45" t="s">
        <v>18</v>
      </c>
      <c r="C93" s="104" t="s">
        <v>87</v>
      </c>
      <c r="D93" s="104"/>
      <c r="E93" s="104"/>
      <c r="F93" s="104"/>
      <c r="G93" s="104"/>
      <c r="H93" s="104"/>
      <c r="I93" s="104"/>
      <c r="J93" s="47">
        <f>J85</f>
        <v>98.15</v>
      </c>
    </row>
    <row r="94" spans="2:10" x14ac:dyDescent="0.25">
      <c r="B94" s="45" t="s">
        <v>20</v>
      </c>
      <c r="C94" s="104" t="s">
        <v>88</v>
      </c>
      <c r="D94" s="104"/>
      <c r="E94" s="104"/>
      <c r="F94" s="104"/>
      <c r="G94" s="104"/>
      <c r="H94" s="104"/>
      <c r="I94" s="104"/>
      <c r="J94" s="47">
        <f>J89</f>
        <v>0</v>
      </c>
    </row>
    <row r="95" spans="2:10" x14ac:dyDescent="0.25">
      <c r="B95" s="110" t="s">
        <v>89</v>
      </c>
      <c r="C95" s="110"/>
      <c r="D95" s="110"/>
      <c r="E95" s="110"/>
      <c r="F95" s="110"/>
      <c r="G95" s="110"/>
      <c r="H95" s="110"/>
      <c r="I95" s="110"/>
      <c r="J95" s="50">
        <f>SUM(J93:J94)</f>
        <v>98.15</v>
      </c>
    </row>
    <row r="96" spans="2:10" x14ac:dyDescent="0.25">
      <c r="B96" s="119"/>
      <c r="C96" s="120"/>
      <c r="D96" s="120"/>
      <c r="E96" s="120"/>
      <c r="F96" s="120"/>
      <c r="G96" s="120"/>
      <c r="H96" s="120"/>
      <c r="I96" s="120"/>
      <c r="J96" s="120"/>
    </row>
    <row r="97" spans="2:10" x14ac:dyDescent="0.25">
      <c r="B97" s="111" t="s">
        <v>90</v>
      </c>
      <c r="C97" s="111"/>
      <c r="D97" s="111"/>
      <c r="E97" s="111"/>
      <c r="F97" s="111"/>
      <c r="G97" s="111"/>
      <c r="H97" s="111"/>
      <c r="I97" s="111"/>
      <c r="J97" s="111"/>
    </row>
    <row r="98" spans="2:10" x14ac:dyDescent="0.25">
      <c r="B98" s="45">
        <v>5</v>
      </c>
      <c r="C98" s="110" t="s">
        <v>91</v>
      </c>
      <c r="D98" s="110"/>
      <c r="E98" s="110"/>
      <c r="F98" s="110"/>
      <c r="G98" s="110"/>
      <c r="H98" s="110"/>
      <c r="I98" s="45"/>
      <c r="J98" s="45" t="s">
        <v>33</v>
      </c>
    </row>
    <row r="99" spans="2:10" x14ac:dyDescent="0.25">
      <c r="B99" s="45" t="s">
        <v>1</v>
      </c>
      <c r="C99" s="113" t="s">
        <v>130</v>
      </c>
      <c r="D99" s="113"/>
      <c r="E99" s="113"/>
      <c r="F99" s="113"/>
      <c r="G99" s="113"/>
      <c r="H99" s="113"/>
      <c r="I99" s="52">
        <v>4.0899999999999999E-2</v>
      </c>
      <c r="J99" s="47">
        <f>($J$33+$J$66+$J$75+$J$95)*I99</f>
        <v>349.55553099999992</v>
      </c>
    </row>
    <row r="100" spans="2:10" x14ac:dyDescent="0.25">
      <c r="B100" s="45" t="s">
        <v>2</v>
      </c>
      <c r="C100" s="113" t="s">
        <v>117</v>
      </c>
      <c r="D100" s="113"/>
      <c r="E100" s="113"/>
      <c r="F100" s="113"/>
      <c r="G100" s="113"/>
      <c r="H100" s="113"/>
      <c r="I100" s="52">
        <v>3.9300000000000002E-2</v>
      </c>
      <c r="J100" s="47">
        <f>(($J$33+$J$66+$J$75+$J$95+J99)*I100)*(1-9.25%)</f>
        <v>317.27880632673219</v>
      </c>
    </row>
    <row r="101" spans="2:10" x14ac:dyDescent="0.25">
      <c r="B101" s="55" t="s">
        <v>3</v>
      </c>
      <c r="C101" s="113" t="s">
        <v>92</v>
      </c>
      <c r="D101" s="113"/>
      <c r="E101" s="113"/>
      <c r="F101" s="113"/>
      <c r="G101" s="113"/>
      <c r="H101" s="113"/>
      <c r="I101" s="44" t="s">
        <v>55</v>
      </c>
      <c r="J101" s="47">
        <v>0</v>
      </c>
    </row>
    <row r="102" spans="2:10" x14ac:dyDescent="0.25">
      <c r="B102" s="55" t="s">
        <v>4</v>
      </c>
      <c r="C102" s="113" t="s">
        <v>16</v>
      </c>
      <c r="D102" s="113"/>
      <c r="E102" s="113"/>
      <c r="F102" s="113"/>
      <c r="G102" s="113"/>
      <c r="H102" s="113"/>
      <c r="I102" s="44" t="s">
        <v>55</v>
      </c>
      <c r="J102" s="47">
        <v>0</v>
      </c>
    </row>
    <row r="103" spans="2:10" x14ac:dyDescent="0.25">
      <c r="B103" s="110" t="s">
        <v>93</v>
      </c>
      <c r="C103" s="110"/>
      <c r="D103" s="110"/>
      <c r="E103" s="110"/>
      <c r="F103" s="110"/>
      <c r="G103" s="110"/>
      <c r="H103" s="110"/>
      <c r="I103" s="54" t="s">
        <v>55</v>
      </c>
      <c r="J103" s="50">
        <f>SUM(J99:J102)</f>
        <v>666.83433732673211</v>
      </c>
    </row>
    <row r="104" spans="2:10" x14ac:dyDescent="0.25">
      <c r="B104" s="119"/>
      <c r="C104" s="120"/>
      <c r="D104" s="120"/>
      <c r="E104" s="120"/>
      <c r="F104" s="120"/>
      <c r="G104" s="120"/>
      <c r="H104" s="120"/>
      <c r="I104" s="120"/>
      <c r="J104" s="120"/>
    </row>
    <row r="105" spans="2:10" x14ac:dyDescent="0.25">
      <c r="B105" s="111" t="s">
        <v>94</v>
      </c>
      <c r="C105" s="111"/>
      <c r="D105" s="111"/>
      <c r="E105" s="111"/>
      <c r="F105" s="111"/>
      <c r="G105" s="111"/>
      <c r="H105" s="111"/>
      <c r="I105" s="111"/>
      <c r="J105" s="111"/>
    </row>
    <row r="106" spans="2:10" x14ac:dyDescent="0.25">
      <c r="B106" s="45">
        <v>6</v>
      </c>
      <c r="C106" s="110" t="s">
        <v>95</v>
      </c>
      <c r="D106" s="110"/>
      <c r="E106" s="110"/>
      <c r="F106" s="110"/>
      <c r="G106" s="110"/>
      <c r="H106" s="110"/>
      <c r="I106" s="45" t="s">
        <v>19</v>
      </c>
      <c r="J106" s="45" t="s">
        <v>33</v>
      </c>
    </row>
    <row r="107" spans="2:10" x14ac:dyDescent="0.25">
      <c r="B107" s="45" t="s">
        <v>1</v>
      </c>
      <c r="C107" s="104" t="s">
        <v>96</v>
      </c>
      <c r="D107" s="104"/>
      <c r="E107" s="104"/>
      <c r="F107" s="104"/>
      <c r="G107" s="104"/>
      <c r="H107" s="104"/>
      <c r="I107" s="58">
        <v>8.0500000000000002E-2</v>
      </c>
      <c r="J107" s="47">
        <f>TRUNC(((J131)*I107),2)</f>
        <v>741.68</v>
      </c>
    </row>
    <row r="108" spans="2:10" x14ac:dyDescent="0.25">
      <c r="B108" s="45" t="s">
        <v>2</v>
      </c>
      <c r="C108" s="104" t="s">
        <v>97</v>
      </c>
      <c r="D108" s="104"/>
      <c r="E108" s="104"/>
      <c r="F108" s="104"/>
      <c r="G108" s="104"/>
      <c r="H108" s="104"/>
      <c r="I108" s="58">
        <v>8.9899999999999994E-2</v>
      </c>
      <c r="J108" s="47">
        <f>TRUNC(((J131+J107)*I108),2)</f>
        <v>894.96</v>
      </c>
    </row>
    <row r="109" spans="2:10" x14ac:dyDescent="0.25">
      <c r="B109" s="45" t="s">
        <v>3</v>
      </c>
      <c r="C109" s="126" t="s">
        <v>98</v>
      </c>
      <c r="D109" s="126"/>
      <c r="E109" s="126"/>
      <c r="F109" s="126"/>
      <c r="G109" s="126"/>
      <c r="H109" s="126"/>
      <c r="I109" s="48"/>
      <c r="J109" s="59"/>
    </row>
    <row r="110" spans="2:10" x14ac:dyDescent="0.25">
      <c r="B110" s="45" t="s">
        <v>99</v>
      </c>
      <c r="C110" s="104" t="s">
        <v>100</v>
      </c>
      <c r="D110" s="104"/>
      <c r="E110" s="104"/>
      <c r="F110" s="104"/>
      <c r="G110" s="104"/>
      <c r="H110" s="104"/>
      <c r="I110" s="60">
        <v>1.6500000000000001E-2</v>
      </c>
      <c r="J110" s="47">
        <f>TRUNC(I110*((J131+J107+J108)/(1-I115)),2)</f>
        <v>201.71</v>
      </c>
    </row>
    <row r="111" spans="2:10" x14ac:dyDescent="0.25">
      <c r="B111" s="45" t="s">
        <v>101</v>
      </c>
      <c r="C111" s="104" t="s">
        <v>102</v>
      </c>
      <c r="D111" s="104"/>
      <c r="E111" s="104"/>
      <c r="F111" s="104"/>
      <c r="G111" s="104"/>
      <c r="H111" s="104"/>
      <c r="I111" s="60">
        <v>7.5999999999999998E-2</v>
      </c>
      <c r="J111" s="47">
        <f>TRUNC(I111*(J131+J107+J108)/(1-I115),2)</f>
        <v>929.13</v>
      </c>
    </row>
    <row r="112" spans="2:10" x14ac:dyDescent="0.25">
      <c r="B112" s="45" t="s">
        <v>103</v>
      </c>
      <c r="C112" s="104" t="s">
        <v>104</v>
      </c>
      <c r="D112" s="104"/>
      <c r="E112" s="104"/>
      <c r="F112" s="104"/>
      <c r="G112" s="104"/>
      <c r="H112" s="104"/>
      <c r="I112" s="60">
        <v>0.02</v>
      </c>
      <c r="J112" s="47">
        <f>TRUNC(I112*(J131+J107+J108)/(1-I115),2)</f>
        <v>244.5</v>
      </c>
    </row>
    <row r="113" spans="2:10" x14ac:dyDescent="0.25">
      <c r="B113" s="110" t="s">
        <v>105</v>
      </c>
      <c r="C113" s="110"/>
      <c r="D113" s="110"/>
      <c r="E113" s="110"/>
      <c r="F113" s="110"/>
      <c r="G113" s="110"/>
      <c r="H113" s="110"/>
      <c r="I113" s="60">
        <f>SUM(I107:I112)</f>
        <v>0.28290000000000004</v>
      </c>
      <c r="J113" s="50">
        <f>SUM(J107:J112)</f>
        <v>3011.98</v>
      </c>
    </row>
    <row r="114" spans="2:10" x14ac:dyDescent="0.25">
      <c r="B114" s="2"/>
      <c r="C114" s="71"/>
      <c r="D114" s="71"/>
      <c r="E114" s="71"/>
      <c r="F114" s="71"/>
      <c r="G114" s="71"/>
      <c r="H114" s="71"/>
      <c r="I114" s="71"/>
      <c r="J114" s="71"/>
    </row>
    <row r="115" spans="2:10" x14ac:dyDescent="0.25">
      <c r="B115" s="61" t="s">
        <v>106</v>
      </c>
      <c r="C115" s="125" t="s">
        <v>107</v>
      </c>
      <c r="D115" s="125"/>
      <c r="E115" s="125"/>
      <c r="F115" s="125"/>
      <c r="G115" s="125"/>
      <c r="H115" s="125"/>
      <c r="I115" s="62">
        <f>I110+I111+I112</f>
        <v>0.1125</v>
      </c>
      <c r="J115" s="63"/>
    </row>
    <row r="116" spans="2:10" x14ac:dyDescent="0.25">
      <c r="B116" s="23"/>
      <c r="C116" s="73">
        <v>100</v>
      </c>
      <c r="D116" s="73"/>
      <c r="E116" s="73"/>
      <c r="F116" s="73"/>
      <c r="G116" s="73"/>
      <c r="H116" s="73"/>
      <c r="I116" s="24"/>
      <c r="J116" s="25"/>
    </row>
    <row r="117" spans="2:10" x14ac:dyDescent="0.25">
      <c r="B117" s="26"/>
      <c r="C117" s="27"/>
      <c r="D117" s="27"/>
      <c r="E117" s="27"/>
      <c r="F117" s="27"/>
      <c r="G117" s="27"/>
      <c r="H117" s="27"/>
      <c r="I117" s="24"/>
      <c r="J117" s="25"/>
    </row>
    <row r="118" spans="2:10" x14ac:dyDescent="0.25">
      <c r="B118" s="23" t="s">
        <v>108</v>
      </c>
      <c r="C118" s="73" t="s">
        <v>109</v>
      </c>
      <c r="D118" s="73"/>
      <c r="E118" s="73"/>
      <c r="F118" s="73"/>
      <c r="G118" s="73"/>
      <c r="H118" s="73"/>
      <c r="I118" s="24"/>
      <c r="J118" s="25">
        <f>J33+J66+J75+J95+J103+J107+J108</f>
        <v>10850.06433732673</v>
      </c>
    </row>
    <row r="119" spans="2:10" x14ac:dyDescent="0.25">
      <c r="B119" s="23"/>
      <c r="C119" s="27"/>
      <c r="D119" s="27"/>
      <c r="E119" s="27"/>
      <c r="F119" s="27"/>
      <c r="G119" s="27"/>
      <c r="H119" s="27"/>
      <c r="I119" s="24"/>
      <c r="J119" s="25"/>
    </row>
    <row r="120" spans="2:10" x14ac:dyDescent="0.25">
      <c r="B120" s="23" t="s">
        <v>110</v>
      </c>
      <c r="C120" s="73" t="s">
        <v>111</v>
      </c>
      <c r="D120" s="73"/>
      <c r="E120" s="73"/>
      <c r="F120" s="73"/>
      <c r="G120" s="73"/>
      <c r="H120" s="73"/>
      <c r="I120" s="24"/>
      <c r="J120" s="25">
        <f>TRUNC(J118/(1-I115),2)</f>
        <v>12225.42</v>
      </c>
    </row>
    <row r="121" spans="2:10" x14ac:dyDescent="0.25">
      <c r="B121" s="23"/>
      <c r="C121" s="27"/>
      <c r="D121" s="27"/>
      <c r="E121" s="27"/>
      <c r="F121" s="27"/>
      <c r="G121" s="27"/>
      <c r="H121" s="27"/>
      <c r="I121" s="24"/>
      <c r="J121" s="25"/>
    </row>
    <row r="122" spans="2:10" x14ac:dyDescent="0.25">
      <c r="B122" s="28"/>
      <c r="C122" s="69" t="s">
        <v>112</v>
      </c>
      <c r="D122" s="69"/>
      <c r="E122" s="69"/>
      <c r="F122" s="69"/>
      <c r="G122" s="69"/>
      <c r="H122" s="69"/>
      <c r="I122" s="29"/>
      <c r="J122" s="30">
        <f>J120-J118</f>
        <v>1375.3556626732698</v>
      </c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11"/>
    </row>
    <row r="124" spans="2:10" x14ac:dyDescent="0.25">
      <c r="B124" s="107" t="s">
        <v>113</v>
      </c>
      <c r="C124" s="107"/>
      <c r="D124" s="107"/>
      <c r="E124" s="107"/>
      <c r="F124" s="107"/>
      <c r="G124" s="107"/>
      <c r="H124" s="107"/>
      <c r="I124" s="107"/>
      <c r="J124" s="107"/>
    </row>
    <row r="125" spans="2:10" x14ac:dyDescent="0.25">
      <c r="B125" s="110" t="s">
        <v>114</v>
      </c>
      <c r="C125" s="110"/>
      <c r="D125" s="110"/>
      <c r="E125" s="110"/>
      <c r="F125" s="110"/>
      <c r="G125" s="110"/>
      <c r="H125" s="110"/>
      <c r="I125" s="110"/>
      <c r="J125" s="45" t="s">
        <v>33</v>
      </c>
    </row>
    <row r="126" spans="2:10" x14ac:dyDescent="0.25">
      <c r="B126" s="44" t="s">
        <v>1</v>
      </c>
      <c r="C126" s="104" t="s">
        <v>31</v>
      </c>
      <c r="D126" s="104"/>
      <c r="E126" s="104"/>
      <c r="F126" s="104"/>
      <c r="G126" s="104"/>
      <c r="H126" s="104"/>
      <c r="I126" s="104"/>
      <c r="J126" s="47">
        <f>J33</f>
        <v>4220.33</v>
      </c>
    </row>
    <row r="127" spans="2:10" x14ac:dyDescent="0.25">
      <c r="B127" s="44" t="s">
        <v>2</v>
      </c>
      <c r="C127" s="104" t="s">
        <v>39</v>
      </c>
      <c r="D127" s="104"/>
      <c r="E127" s="104"/>
      <c r="F127" s="104"/>
      <c r="G127" s="104"/>
      <c r="H127" s="104"/>
      <c r="I127" s="104"/>
      <c r="J127" s="47">
        <f>J66</f>
        <v>3928.0699999999993</v>
      </c>
    </row>
    <row r="128" spans="2:10" x14ac:dyDescent="0.25">
      <c r="B128" s="44" t="s">
        <v>3</v>
      </c>
      <c r="C128" s="104" t="s">
        <v>66</v>
      </c>
      <c r="D128" s="104"/>
      <c r="E128" s="104"/>
      <c r="F128" s="104"/>
      <c r="G128" s="104"/>
      <c r="H128" s="104"/>
      <c r="I128" s="104"/>
      <c r="J128" s="47">
        <f>J75</f>
        <v>300.03999999999996</v>
      </c>
    </row>
    <row r="129" spans="2:10" x14ac:dyDescent="0.25">
      <c r="B129" s="44" t="s">
        <v>4</v>
      </c>
      <c r="C129" s="104" t="s">
        <v>73</v>
      </c>
      <c r="D129" s="104"/>
      <c r="E129" s="104"/>
      <c r="F129" s="104"/>
      <c r="G129" s="104"/>
      <c r="H129" s="104"/>
      <c r="I129" s="104"/>
      <c r="J129" s="47">
        <f>J95</f>
        <v>98.15</v>
      </c>
    </row>
    <row r="130" spans="2:10" x14ac:dyDescent="0.25">
      <c r="B130" s="44" t="s">
        <v>12</v>
      </c>
      <c r="C130" s="104" t="s">
        <v>90</v>
      </c>
      <c r="D130" s="104"/>
      <c r="E130" s="104"/>
      <c r="F130" s="104"/>
      <c r="G130" s="104"/>
      <c r="H130" s="104"/>
      <c r="I130" s="104"/>
      <c r="J130" s="47">
        <f>J103</f>
        <v>666.83433732673211</v>
      </c>
    </row>
    <row r="131" spans="2:10" x14ac:dyDescent="0.25">
      <c r="B131" s="45"/>
      <c r="C131" s="110" t="s">
        <v>115</v>
      </c>
      <c r="D131" s="110"/>
      <c r="E131" s="110"/>
      <c r="F131" s="110"/>
      <c r="G131" s="110"/>
      <c r="H131" s="110"/>
      <c r="I131" s="110"/>
      <c r="J131" s="50">
        <f>SUM(J126:J130)</f>
        <v>9213.4243373267309</v>
      </c>
    </row>
    <row r="132" spans="2:10" x14ac:dyDescent="0.25">
      <c r="B132" s="44" t="s">
        <v>13</v>
      </c>
      <c r="C132" s="104" t="s">
        <v>94</v>
      </c>
      <c r="D132" s="104"/>
      <c r="E132" s="104"/>
      <c r="F132" s="104"/>
      <c r="G132" s="104"/>
      <c r="H132" s="104"/>
      <c r="I132" s="104"/>
      <c r="J132" s="47">
        <f>J113</f>
        <v>3011.98</v>
      </c>
    </row>
    <row r="133" spans="2:10" ht="18" x14ac:dyDescent="0.25">
      <c r="B133" s="127" t="s">
        <v>116</v>
      </c>
      <c r="C133" s="127"/>
      <c r="D133" s="127"/>
      <c r="E133" s="127"/>
      <c r="F133" s="127"/>
      <c r="G133" s="127"/>
      <c r="H133" s="127"/>
      <c r="I133" s="127"/>
      <c r="J133" s="64">
        <f>TRUNC(J131+J132,2)</f>
        <v>12225.4</v>
      </c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3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9"/>
      <c r="C136" s="40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4"/>
      <c r="C137" s="34"/>
      <c r="D137" s="35"/>
    </row>
    <row r="138" spans="2:10" x14ac:dyDescent="0.25">
      <c r="B138" s="36"/>
      <c r="C138" s="32"/>
      <c r="D138" s="32"/>
    </row>
    <row r="139" spans="2:10" x14ac:dyDescent="0.25">
      <c r="B139" s="36"/>
      <c r="C139" s="32"/>
      <c r="D139" s="32"/>
    </row>
  </sheetData>
  <mergeCells count="139"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EB42-4654-405D-92FB-300D82030FD4}">
  <sheetPr>
    <pageSetUpPr fitToPage="1"/>
  </sheetPr>
  <dimension ref="B1:N140"/>
  <sheetViews>
    <sheetView topLeftCell="A98" workbookViewId="0">
      <selection activeCell="L123" sqref="L123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  <col min="14" max="14" width="16.28515625" customWidth="1"/>
  </cols>
  <sheetData>
    <row r="1" spans="2:10" x14ac:dyDescent="0.25">
      <c r="B1" s="101" t="s">
        <v>131</v>
      </c>
      <c r="C1" s="101"/>
      <c r="D1" s="101"/>
      <c r="E1" s="101"/>
      <c r="F1" s="101"/>
      <c r="G1" s="101"/>
      <c r="H1" s="101"/>
      <c r="I1" s="101"/>
      <c r="J1" s="101"/>
    </row>
    <row r="2" spans="2:10" x14ac:dyDescent="0.25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0" x14ac:dyDescent="0.25">
      <c r="B3" s="102" t="s">
        <v>132</v>
      </c>
      <c r="C3" s="102"/>
      <c r="D3" s="102"/>
      <c r="E3" s="102"/>
      <c r="F3" s="102"/>
      <c r="G3" s="102"/>
      <c r="H3" s="102"/>
      <c r="I3" s="102"/>
      <c r="J3" s="102"/>
    </row>
    <row r="4" spans="2:10" x14ac:dyDescent="0.25">
      <c r="B4" s="102"/>
      <c r="C4" s="102"/>
      <c r="D4" s="102"/>
      <c r="E4" s="102"/>
      <c r="F4" s="102"/>
      <c r="G4" s="102"/>
      <c r="H4" s="102"/>
      <c r="I4" s="102"/>
      <c r="J4" s="102"/>
    </row>
    <row r="5" spans="2:10" x14ac:dyDescent="0.25">
      <c r="B5" s="96"/>
      <c r="C5" s="96"/>
      <c r="D5" s="96"/>
      <c r="E5" s="96"/>
      <c r="F5" s="96"/>
      <c r="G5" s="96"/>
      <c r="H5" s="96"/>
      <c r="I5" s="96"/>
      <c r="J5" s="96"/>
    </row>
    <row r="6" spans="2:10" ht="18" x14ac:dyDescent="0.25">
      <c r="B6" s="103" t="s">
        <v>155</v>
      </c>
      <c r="C6" s="103"/>
      <c r="D6" s="103"/>
      <c r="E6" s="103"/>
      <c r="F6" s="103"/>
      <c r="G6" s="103"/>
      <c r="H6" s="103"/>
      <c r="I6" s="103"/>
      <c r="J6" s="103"/>
    </row>
    <row r="7" spans="2:10" x14ac:dyDescent="0.25">
      <c r="B7" s="99"/>
      <c r="C7" s="99"/>
      <c r="D7" s="99"/>
      <c r="E7" s="99"/>
      <c r="F7" s="99"/>
      <c r="G7" s="99"/>
      <c r="H7" s="99"/>
      <c r="I7" s="99"/>
      <c r="J7" s="99"/>
    </row>
    <row r="8" spans="2:10" x14ac:dyDescent="0.25">
      <c r="B8" s="107" t="s">
        <v>22</v>
      </c>
      <c r="C8" s="107"/>
      <c r="D8" s="107"/>
      <c r="E8" s="107"/>
      <c r="F8" s="107"/>
      <c r="G8" s="107"/>
      <c r="H8" s="107"/>
      <c r="I8" s="107"/>
      <c r="J8" s="107"/>
    </row>
    <row r="9" spans="2:10" x14ac:dyDescent="0.25">
      <c r="B9" s="44" t="s">
        <v>1</v>
      </c>
      <c r="C9" s="104" t="s">
        <v>23</v>
      </c>
      <c r="D9" s="104"/>
      <c r="E9" s="104"/>
      <c r="F9" s="104"/>
      <c r="G9" s="104"/>
      <c r="H9" s="104"/>
      <c r="I9" s="108"/>
      <c r="J9" s="106"/>
    </row>
    <row r="10" spans="2:10" x14ac:dyDescent="0.25">
      <c r="B10" s="44" t="s">
        <v>2</v>
      </c>
      <c r="C10" s="104" t="s">
        <v>24</v>
      </c>
      <c r="D10" s="104"/>
      <c r="E10" s="104"/>
      <c r="F10" s="104"/>
      <c r="G10" s="104"/>
      <c r="H10" s="104"/>
      <c r="I10" s="106" t="s">
        <v>121</v>
      </c>
      <c r="J10" s="106"/>
    </row>
    <row r="11" spans="2:10" x14ac:dyDescent="0.25">
      <c r="B11" s="44" t="s">
        <v>3</v>
      </c>
      <c r="C11" s="104" t="s">
        <v>25</v>
      </c>
      <c r="D11" s="104"/>
      <c r="E11" s="104"/>
      <c r="F11" s="104"/>
      <c r="G11" s="104"/>
      <c r="H11" s="104"/>
      <c r="I11" s="105" t="s">
        <v>135</v>
      </c>
      <c r="J11" s="106"/>
    </row>
    <row r="12" spans="2:10" x14ac:dyDescent="0.25">
      <c r="B12" s="44" t="s">
        <v>4</v>
      </c>
      <c r="C12" s="104" t="s">
        <v>26</v>
      </c>
      <c r="D12" s="104"/>
      <c r="E12" s="104"/>
      <c r="F12" s="104"/>
      <c r="G12" s="104"/>
      <c r="H12" s="104"/>
      <c r="I12" s="106">
        <v>12</v>
      </c>
      <c r="J12" s="106"/>
    </row>
    <row r="13" spans="2:10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x14ac:dyDescent="0.25">
      <c r="B14" s="107" t="s">
        <v>5</v>
      </c>
      <c r="C14" s="107"/>
      <c r="D14" s="107"/>
      <c r="E14" s="107"/>
      <c r="F14" s="107"/>
      <c r="G14" s="107"/>
      <c r="H14" s="107"/>
      <c r="I14" s="107"/>
      <c r="J14" s="107"/>
    </row>
    <row r="15" spans="2:10" x14ac:dyDescent="0.25">
      <c r="B15" s="106" t="s">
        <v>6</v>
      </c>
      <c r="C15" s="106"/>
      <c r="D15" s="106" t="s">
        <v>7</v>
      </c>
      <c r="E15" s="106"/>
      <c r="F15" s="106" t="s">
        <v>27</v>
      </c>
      <c r="G15" s="106"/>
      <c r="H15" s="106"/>
      <c r="I15" s="106"/>
      <c r="J15" s="106"/>
    </row>
    <row r="16" spans="2:10" x14ac:dyDescent="0.25">
      <c r="B16" s="106" t="s">
        <v>156</v>
      </c>
      <c r="C16" s="106"/>
      <c r="D16" s="106" t="s">
        <v>21</v>
      </c>
      <c r="E16" s="106"/>
      <c r="F16" s="106">
        <v>5</v>
      </c>
      <c r="G16" s="106"/>
      <c r="H16" s="106"/>
      <c r="I16" s="106"/>
      <c r="J16" s="106"/>
    </row>
    <row r="17" spans="2:1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1" x14ac:dyDescent="0.25">
      <c r="B18" s="107" t="s">
        <v>28</v>
      </c>
      <c r="C18" s="107"/>
      <c r="D18" s="107"/>
      <c r="E18" s="107"/>
      <c r="F18" s="107"/>
      <c r="G18" s="107"/>
      <c r="H18" s="107"/>
      <c r="I18" s="107"/>
      <c r="J18" s="107"/>
    </row>
    <row r="19" spans="2:11" x14ac:dyDescent="0.25">
      <c r="B19" s="44">
        <v>1</v>
      </c>
      <c r="C19" s="104" t="s">
        <v>8</v>
      </c>
      <c r="D19" s="104"/>
      <c r="E19" s="104"/>
      <c r="F19" s="104"/>
      <c r="G19" s="104"/>
      <c r="H19" s="104"/>
      <c r="I19" s="106" t="s">
        <v>142</v>
      </c>
      <c r="J19" s="106"/>
    </row>
    <row r="20" spans="2:11" x14ac:dyDescent="0.25">
      <c r="B20" s="44">
        <v>2</v>
      </c>
      <c r="C20" s="104" t="s">
        <v>29</v>
      </c>
      <c r="D20" s="104"/>
      <c r="E20" s="104"/>
      <c r="F20" s="104"/>
      <c r="G20" s="104"/>
      <c r="H20" s="104"/>
      <c r="I20" s="106" t="s">
        <v>157</v>
      </c>
      <c r="J20" s="106"/>
    </row>
    <row r="21" spans="2:11" x14ac:dyDescent="0.25">
      <c r="B21" s="44">
        <v>3</v>
      </c>
      <c r="C21" s="104" t="s">
        <v>30</v>
      </c>
      <c r="D21" s="104"/>
      <c r="E21" s="104"/>
      <c r="F21" s="104"/>
      <c r="G21" s="104"/>
      <c r="H21" s="104"/>
      <c r="I21" s="109">
        <v>1743.69</v>
      </c>
      <c r="J21" s="106"/>
    </row>
    <row r="22" spans="2:11" x14ac:dyDescent="0.25">
      <c r="B22" s="44">
        <v>4</v>
      </c>
      <c r="C22" s="104" t="s">
        <v>9</v>
      </c>
      <c r="D22" s="104"/>
      <c r="E22" s="104"/>
      <c r="F22" s="104"/>
      <c r="G22" s="104"/>
      <c r="H22" s="104"/>
      <c r="I22" s="110" t="s">
        <v>158</v>
      </c>
      <c r="J22" s="110"/>
    </row>
    <row r="23" spans="2:11" x14ac:dyDescent="0.25">
      <c r="B23" s="44">
        <v>5</v>
      </c>
      <c r="C23" s="104" t="s">
        <v>10</v>
      </c>
      <c r="D23" s="104"/>
      <c r="E23" s="104"/>
      <c r="F23" s="104"/>
      <c r="G23" s="104"/>
      <c r="H23" s="104"/>
      <c r="I23" s="108">
        <v>45658</v>
      </c>
      <c r="J23" s="106"/>
    </row>
    <row r="24" spans="2:11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2:11" x14ac:dyDescent="0.25">
      <c r="B25" s="111" t="s">
        <v>31</v>
      </c>
      <c r="C25" s="111"/>
      <c r="D25" s="111"/>
      <c r="E25" s="111"/>
      <c r="F25" s="111"/>
      <c r="G25" s="111"/>
      <c r="H25" s="111"/>
      <c r="I25" s="111"/>
      <c r="J25" s="111"/>
    </row>
    <row r="26" spans="2:11" x14ac:dyDescent="0.25">
      <c r="B26" s="45">
        <v>1</v>
      </c>
      <c r="C26" s="110" t="s">
        <v>32</v>
      </c>
      <c r="D26" s="110"/>
      <c r="E26" s="110"/>
      <c r="F26" s="110"/>
      <c r="G26" s="110"/>
      <c r="H26" s="110"/>
      <c r="I26" s="45" t="s">
        <v>19</v>
      </c>
      <c r="J26" s="45" t="s">
        <v>33</v>
      </c>
    </row>
    <row r="27" spans="2:11" x14ac:dyDescent="0.25">
      <c r="B27" s="45" t="s">
        <v>1</v>
      </c>
      <c r="C27" s="104" t="s">
        <v>11</v>
      </c>
      <c r="D27" s="104"/>
      <c r="E27" s="104"/>
      <c r="F27" s="104"/>
      <c r="G27" s="104"/>
      <c r="H27" s="104"/>
      <c r="I27" s="46"/>
      <c r="J27" s="47">
        <f>I21</f>
        <v>1743.69</v>
      </c>
    </row>
    <row r="28" spans="2:11" x14ac:dyDescent="0.25">
      <c r="B28" s="45" t="s">
        <v>2</v>
      </c>
      <c r="C28" s="104" t="s">
        <v>34</v>
      </c>
      <c r="D28" s="104"/>
      <c r="E28" s="104"/>
      <c r="F28" s="104"/>
      <c r="G28" s="104"/>
      <c r="H28" s="104"/>
      <c r="I28" s="48"/>
      <c r="J28" s="47">
        <v>0</v>
      </c>
    </row>
    <row r="29" spans="2:11" x14ac:dyDescent="0.25">
      <c r="B29" s="45" t="s">
        <v>3</v>
      </c>
      <c r="C29" s="104" t="s">
        <v>35</v>
      </c>
      <c r="D29" s="104"/>
      <c r="E29" s="104"/>
      <c r="F29" s="104"/>
      <c r="G29" s="104"/>
      <c r="H29" s="104"/>
      <c r="I29" s="48"/>
      <c r="J29" s="47">
        <v>0</v>
      </c>
    </row>
    <row r="30" spans="2:11" x14ac:dyDescent="0.25">
      <c r="B30" s="45" t="s">
        <v>4</v>
      </c>
      <c r="C30" s="104" t="s">
        <v>36</v>
      </c>
      <c r="D30" s="104"/>
      <c r="E30" s="104"/>
      <c r="F30" s="104"/>
      <c r="G30" s="104"/>
      <c r="H30" s="104"/>
      <c r="I30" s="48"/>
      <c r="J30" s="47">
        <v>0</v>
      </c>
      <c r="K30" s="43"/>
    </row>
    <row r="31" spans="2:11" x14ac:dyDescent="0.25">
      <c r="B31" s="45" t="s">
        <v>12</v>
      </c>
      <c r="C31" s="104" t="s">
        <v>37</v>
      </c>
      <c r="D31" s="104"/>
      <c r="E31" s="104"/>
      <c r="F31" s="104"/>
      <c r="G31" s="104"/>
      <c r="H31" s="104"/>
      <c r="I31" s="49"/>
      <c r="J31" s="47">
        <v>0</v>
      </c>
    </row>
    <row r="32" spans="2:11" x14ac:dyDescent="0.25">
      <c r="B32" s="45" t="s">
        <v>13</v>
      </c>
      <c r="C32" s="104" t="s">
        <v>126</v>
      </c>
      <c r="D32" s="104"/>
      <c r="E32" s="104"/>
      <c r="F32" s="104"/>
      <c r="G32" s="104"/>
      <c r="H32" s="104"/>
      <c r="I32" s="48"/>
      <c r="J32" s="47">
        <f>TRUNC(J27*I32,2)</f>
        <v>0</v>
      </c>
    </row>
    <row r="33" spans="2:11" x14ac:dyDescent="0.25">
      <c r="B33" s="110" t="s">
        <v>38</v>
      </c>
      <c r="C33" s="110"/>
      <c r="D33" s="110"/>
      <c r="E33" s="110"/>
      <c r="F33" s="110"/>
      <c r="G33" s="110"/>
      <c r="H33" s="110"/>
      <c r="I33" s="110"/>
      <c r="J33" s="50">
        <f>SUM(J27:J32)</f>
        <v>1743.69</v>
      </c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1"/>
    </row>
    <row r="35" spans="2:11" x14ac:dyDescent="0.25">
      <c r="B35" s="111" t="s">
        <v>39</v>
      </c>
      <c r="C35" s="111"/>
      <c r="D35" s="111"/>
      <c r="E35" s="111"/>
      <c r="F35" s="111"/>
      <c r="G35" s="111"/>
      <c r="H35" s="111"/>
      <c r="I35" s="111"/>
      <c r="J35" s="111"/>
    </row>
    <row r="36" spans="2:11" x14ac:dyDescent="0.25">
      <c r="B36" s="112" t="s">
        <v>40</v>
      </c>
      <c r="C36" s="112"/>
      <c r="D36" s="112"/>
      <c r="E36" s="112"/>
      <c r="F36" s="112"/>
      <c r="G36" s="112"/>
      <c r="H36" s="112"/>
      <c r="I36" s="51" t="s">
        <v>19</v>
      </c>
      <c r="J36" s="51" t="s">
        <v>33</v>
      </c>
    </row>
    <row r="37" spans="2:11" x14ac:dyDescent="0.25">
      <c r="B37" s="45" t="s">
        <v>1</v>
      </c>
      <c r="C37" s="104" t="s">
        <v>41</v>
      </c>
      <c r="D37" s="104"/>
      <c r="E37" s="104"/>
      <c r="F37" s="104"/>
      <c r="G37" s="104"/>
      <c r="H37" s="104"/>
      <c r="I37" s="52">
        <v>8.3333000000000004E-2</v>
      </c>
      <c r="J37" s="47">
        <f>TRUNC($J$33*I37,2)</f>
        <v>145.30000000000001</v>
      </c>
      <c r="K37" s="41"/>
    </row>
    <row r="38" spans="2:11" ht="37.5" customHeight="1" x14ac:dyDescent="0.25">
      <c r="B38" s="45" t="s">
        <v>2</v>
      </c>
      <c r="C38" s="104" t="s">
        <v>42</v>
      </c>
      <c r="D38" s="104"/>
      <c r="E38" s="104"/>
      <c r="F38" s="104"/>
      <c r="G38" s="104"/>
      <c r="H38" s="104"/>
      <c r="I38" s="53">
        <v>0.121</v>
      </c>
      <c r="J38" s="47">
        <f>TRUNC($J$33*I38,2)</f>
        <v>210.98</v>
      </c>
      <c r="K38" s="41"/>
    </row>
    <row r="39" spans="2:11" x14ac:dyDescent="0.25">
      <c r="B39" s="110" t="s">
        <v>43</v>
      </c>
      <c r="C39" s="110"/>
      <c r="D39" s="110"/>
      <c r="E39" s="110"/>
      <c r="F39" s="110"/>
      <c r="G39" s="110"/>
      <c r="H39" s="110"/>
      <c r="I39" s="54">
        <f>SUM(I37:I38)</f>
        <v>0.20433299999999999</v>
      </c>
      <c r="J39" s="50">
        <f>SUM(J37:J38)</f>
        <v>356.28</v>
      </c>
      <c r="K39" s="42"/>
    </row>
    <row r="40" spans="2:11" x14ac:dyDescent="0.25">
      <c r="B40" s="92"/>
      <c r="C40" s="93"/>
      <c r="D40" s="93"/>
      <c r="E40" s="93"/>
      <c r="F40" s="93"/>
      <c r="G40" s="93"/>
      <c r="H40" s="93"/>
      <c r="I40" s="93"/>
      <c r="J40" s="93"/>
    </row>
    <row r="41" spans="2:11" x14ac:dyDescent="0.25">
      <c r="B41" s="112" t="s">
        <v>44</v>
      </c>
      <c r="C41" s="112"/>
      <c r="D41" s="112"/>
      <c r="E41" s="112"/>
      <c r="F41" s="112"/>
      <c r="G41" s="112"/>
      <c r="H41" s="112"/>
      <c r="I41" s="51" t="s">
        <v>19</v>
      </c>
      <c r="J41" s="51" t="s">
        <v>33</v>
      </c>
    </row>
    <row r="42" spans="2:11" x14ac:dyDescent="0.25">
      <c r="B42" s="45" t="s">
        <v>1</v>
      </c>
      <c r="C42" s="104" t="s">
        <v>45</v>
      </c>
      <c r="D42" s="104"/>
      <c r="E42" s="104"/>
      <c r="F42" s="104"/>
      <c r="G42" s="104"/>
      <c r="H42" s="104"/>
      <c r="I42" s="52">
        <v>0.2</v>
      </c>
      <c r="J42" s="47">
        <f>TRUNC(($J$33+$J$39)*$I$42,2)</f>
        <v>419.99</v>
      </c>
    </row>
    <row r="43" spans="2:11" x14ac:dyDescent="0.25">
      <c r="B43" s="45" t="s">
        <v>2</v>
      </c>
      <c r="C43" s="104" t="s">
        <v>46</v>
      </c>
      <c r="D43" s="104"/>
      <c r="E43" s="104"/>
      <c r="F43" s="104"/>
      <c r="G43" s="104"/>
      <c r="H43" s="104"/>
      <c r="I43" s="52">
        <v>2.5000000000000001E-2</v>
      </c>
      <c r="J43" s="47">
        <f>TRUNC(($J$33+$J$39)*$I$43,2)</f>
        <v>52.49</v>
      </c>
    </row>
    <row r="44" spans="2:11" x14ac:dyDescent="0.25">
      <c r="B44" s="45" t="s">
        <v>3</v>
      </c>
      <c r="C44" s="104" t="s">
        <v>47</v>
      </c>
      <c r="D44" s="104"/>
      <c r="E44" s="104"/>
      <c r="F44" s="104"/>
      <c r="G44" s="104"/>
      <c r="H44" s="104"/>
      <c r="I44" s="52">
        <v>0.03</v>
      </c>
      <c r="J44" s="47">
        <f>TRUNC(($J$33+$J$39)*$I$44,2)</f>
        <v>62.99</v>
      </c>
    </row>
    <row r="45" spans="2:11" x14ac:dyDescent="0.25">
      <c r="B45" s="45" t="s">
        <v>4</v>
      </c>
      <c r="C45" s="104" t="s">
        <v>48</v>
      </c>
      <c r="D45" s="104"/>
      <c r="E45" s="104"/>
      <c r="F45" s="104"/>
      <c r="G45" s="104"/>
      <c r="H45" s="104"/>
      <c r="I45" s="52">
        <v>1.4999999999999999E-2</v>
      </c>
      <c r="J45" s="47">
        <f>TRUNC(($J$33+$J$39)*$I$45,2)</f>
        <v>31.49</v>
      </c>
    </row>
    <row r="46" spans="2:11" x14ac:dyDescent="0.25">
      <c r="B46" s="45" t="s">
        <v>12</v>
      </c>
      <c r="C46" s="104" t="s">
        <v>49</v>
      </c>
      <c r="D46" s="104"/>
      <c r="E46" s="104"/>
      <c r="F46" s="104"/>
      <c r="G46" s="104"/>
      <c r="H46" s="104"/>
      <c r="I46" s="52">
        <v>0.01</v>
      </c>
      <c r="J46" s="47">
        <f>TRUNC(($J$33+$J$39)*$I$46,2)</f>
        <v>20.99</v>
      </c>
    </row>
    <row r="47" spans="2:11" x14ac:dyDescent="0.25">
      <c r="B47" s="45" t="s">
        <v>13</v>
      </c>
      <c r="C47" s="104" t="s">
        <v>50</v>
      </c>
      <c r="D47" s="104"/>
      <c r="E47" s="104"/>
      <c r="F47" s="104"/>
      <c r="G47" s="104"/>
      <c r="H47" s="104"/>
      <c r="I47" s="52">
        <v>6.0000000000000001E-3</v>
      </c>
      <c r="J47" s="47">
        <f>TRUNC(($J$33+$J$39)*$I$47,2)</f>
        <v>12.59</v>
      </c>
    </row>
    <row r="48" spans="2:11" x14ac:dyDescent="0.25">
      <c r="B48" s="45" t="s">
        <v>14</v>
      </c>
      <c r="C48" s="104" t="s">
        <v>51</v>
      </c>
      <c r="D48" s="104"/>
      <c r="E48" s="104"/>
      <c r="F48" s="104"/>
      <c r="G48" s="104"/>
      <c r="H48" s="104"/>
      <c r="I48" s="52">
        <v>2E-3</v>
      </c>
      <c r="J48" s="47">
        <f>TRUNC(($J$33+$J$39)*$I$48,2)</f>
        <v>4.1900000000000004</v>
      </c>
    </row>
    <row r="49" spans="2:10" x14ac:dyDescent="0.25">
      <c r="B49" s="45" t="s">
        <v>15</v>
      </c>
      <c r="C49" s="104" t="s">
        <v>52</v>
      </c>
      <c r="D49" s="104"/>
      <c r="E49" s="104"/>
      <c r="F49" s="104"/>
      <c r="G49" s="104"/>
      <c r="H49" s="104"/>
      <c r="I49" s="52">
        <v>0.08</v>
      </c>
      <c r="J49" s="47">
        <f>TRUNC(($J$33+$J$39)*$I$49,2)</f>
        <v>167.99</v>
      </c>
    </row>
    <row r="50" spans="2:10" x14ac:dyDescent="0.25">
      <c r="B50" s="110" t="s">
        <v>53</v>
      </c>
      <c r="C50" s="110"/>
      <c r="D50" s="110"/>
      <c r="E50" s="110"/>
      <c r="F50" s="110"/>
      <c r="G50" s="110"/>
      <c r="H50" s="110"/>
      <c r="I50" s="54">
        <f>SUM(I42:I49)</f>
        <v>0.36800000000000005</v>
      </c>
      <c r="J50" s="50">
        <f>SUM(J42:J49)</f>
        <v>772.72000000000014</v>
      </c>
    </row>
    <row r="51" spans="2:10" x14ac:dyDescent="0.25">
      <c r="B51" s="117"/>
      <c r="C51" s="117"/>
      <c r="D51" s="117"/>
      <c r="E51" s="117"/>
      <c r="F51" s="117"/>
      <c r="G51" s="117"/>
      <c r="H51" s="117"/>
      <c r="I51" s="117"/>
      <c r="J51" s="118"/>
    </row>
    <row r="52" spans="2:10" x14ac:dyDescent="0.25">
      <c r="B52" s="112" t="s">
        <v>54</v>
      </c>
      <c r="C52" s="112"/>
      <c r="D52" s="112"/>
      <c r="E52" s="112"/>
      <c r="F52" s="112"/>
      <c r="G52" s="112"/>
      <c r="H52" s="112"/>
      <c r="I52" s="56"/>
      <c r="J52" s="51" t="s">
        <v>33</v>
      </c>
    </row>
    <row r="53" spans="2:10" x14ac:dyDescent="0.25">
      <c r="B53" s="45" t="s">
        <v>1</v>
      </c>
      <c r="C53" s="113" t="s">
        <v>127</v>
      </c>
      <c r="D53" s="113"/>
      <c r="E53" s="113"/>
      <c r="F53" s="113"/>
      <c r="G53" s="113"/>
      <c r="H53" s="113"/>
      <c r="I53" s="44" t="s">
        <v>55</v>
      </c>
      <c r="J53" s="57">
        <f>TRUNC((5.5*2*22)-(6%*J27),2)</f>
        <v>137.37</v>
      </c>
    </row>
    <row r="54" spans="2:10" x14ac:dyDescent="0.25">
      <c r="B54" s="45" t="s">
        <v>2</v>
      </c>
      <c r="C54" s="113" t="s">
        <v>139</v>
      </c>
      <c r="D54" s="113"/>
      <c r="E54" s="113"/>
      <c r="F54" s="113"/>
      <c r="G54" s="113"/>
      <c r="H54" s="113"/>
      <c r="I54" s="44" t="s">
        <v>55</v>
      </c>
      <c r="J54" s="57">
        <f>44.3*22</f>
        <v>974.59999999999991</v>
      </c>
    </row>
    <row r="55" spans="2:10" x14ac:dyDescent="0.25">
      <c r="B55" s="45" t="s">
        <v>3</v>
      </c>
      <c r="C55" s="114" t="s">
        <v>120</v>
      </c>
      <c r="D55" s="115"/>
      <c r="E55" s="115"/>
      <c r="F55" s="115"/>
      <c r="G55" s="115"/>
      <c r="H55" s="116"/>
      <c r="I55" s="44" t="s">
        <v>55</v>
      </c>
      <c r="J55" s="57">
        <v>15</v>
      </c>
    </row>
    <row r="56" spans="2:10" x14ac:dyDescent="0.25">
      <c r="B56" s="45" t="s">
        <v>4</v>
      </c>
      <c r="C56" s="113" t="s">
        <v>119</v>
      </c>
      <c r="D56" s="113"/>
      <c r="E56" s="113"/>
      <c r="F56" s="113"/>
      <c r="G56" s="113"/>
      <c r="H56" s="113"/>
      <c r="I56" s="44" t="s">
        <v>55</v>
      </c>
      <c r="J56" s="57">
        <v>200</v>
      </c>
    </row>
    <row r="57" spans="2:10" x14ac:dyDescent="0.25">
      <c r="B57" s="45" t="s">
        <v>12</v>
      </c>
      <c r="C57" s="114" t="s">
        <v>56</v>
      </c>
      <c r="D57" s="115"/>
      <c r="E57" s="115"/>
      <c r="F57" s="115"/>
      <c r="G57" s="115"/>
      <c r="H57" s="116"/>
      <c r="I57" s="44" t="s">
        <v>55</v>
      </c>
      <c r="J57" s="57">
        <v>3.61</v>
      </c>
    </row>
    <row r="58" spans="2:10" x14ac:dyDescent="0.25">
      <c r="B58" s="45" t="s">
        <v>13</v>
      </c>
      <c r="C58" s="113" t="s">
        <v>129</v>
      </c>
      <c r="D58" s="113"/>
      <c r="E58" s="113"/>
      <c r="F58" s="113"/>
      <c r="G58" s="113"/>
      <c r="H58" s="113"/>
      <c r="I58" s="44" t="s">
        <v>55</v>
      </c>
      <c r="J58" s="57">
        <v>13.34</v>
      </c>
    </row>
    <row r="59" spans="2:10" x14ac:dyDescent="0.25">
      <c r="B59" s="110" t="s">
        <v>57</v>
      </c>
      <c r="C59" s="110"/>
      <c r="D59" s="110"/>
      <c r="E59" s="110"/>
      <c r="F59" s="110"/>
      <c r="G59" s="110"/>
      <c r="H59" s="110"/>
      <c r="I59" s="110"/>
      <c r="J59" s="50">
        <f>SUM(J53:J58)</f>
        <v>1343.9199999999996</v>
      </c>
    </row>
    <row r="60" spans="2:10" x14ac:dyDescent="0.25">
      <c r="B60" s="117"/>
      <c r="C60" s="117"/>
      <c r="D60" s="117"/>
      <c r="E60" s="117"/>
      <c r="F60" s="117"/>
      <c r="G60" s="117"/>
      <c r="H60" s="117"/>
      <c r="I60" s="117"/>
      <c r="J60" s="118"/>
    </row>
    <row r="61" spans="2:10" x14ac:dyDescent="0.25">
      <c r="B61" s="107" t="s">
        <v>58</v>
      </c>
      <c r="C61" s="107"/>
      <c r="D61" s="107"/>
      <c r="E61" s="107"/>
      <c r="F61" s="107"/>
      <c r="G61" s="107"/>
      <c r="H61" s="107"/>
      <c r="I61" s="107"/>
      <c r="J61" s="107"/>
    </row>
    <row r="62" spans="2:10" x14ac:dyDescent="0.25">
      <c r="B62" s="110" t="s">
        <v>59</v>
      </c>
      <c r="C62" s="110"/>
      <c r="D62" s="110"/>
      <c r="E62" s="110"/>
      <c r="F62" s="110"/>
      <c r="G62" s="110"/>
      <c r="H62" s="110"/>
      <c r="I62" s="110"/>
      <c r="J62" s="45" t="s">
        <v>33</v>
      </c>
    </row>
    <row r="63" spans="2:10" x14ac:dyDescent="0.25">
      <c r="B63" s="45" t="s">
        <v>60</v>
      </c>
      <c r="C63" s="104" t="s">
        <v>61</v>
      </c>
      <c r="D63" s="104"/>
      <c r="E63" s="104"/>
      <c r="F63" s="104"/>
      <c r="G63" s="104"/>
      <c r="H63" s="104"/>
      <c r="I63" s="104"/>
      <c r="J63" s="47">
        <f>J39</f>
        <v>356.28</v>
      </c>
    </row>
    <row r="64" spans="2:10" x14ac:dyDescent="0.25">
      <c r="B64" s="45" t="s">
        <v>62</v>
      </c>
      <c r="C64" s="104" t="s">
        <v>63</v>
      </c>
      <c r="D64" s="104"/>
      <c r="E64" s="104"/>
      <c r="F64" s="104"/>
      <c r="G64" s="104"/>
      <c r="H64" s="104"/>
      <c r="I64" s="104"/>
      <c r="J64" s="47">
        <f>J50</f>
        <v>772.72000000000014</v>
      </c>
    </row>
    <row r="65" spans="2:10" x14ac:dyDescent="0.25">
      <c r="B65" s="45" t="s">
        <v>64</v>
      </c>
      <c r="C65" s="104" t="s">
        <v>17</v>
      </c>
      <c r="D65" s="104"/>
      <c r="E65" s="104"/>
      <c r="F65" s="104"/>
      <c r="G65" s="104"/>
      <c r="H65" s="104"/>
      <c r="I65" s="104"/>
      <c r="J65" s="47">
        <f>J59</f>
        <v>1343.9199999999996</v>
      </c>
    </row>
    <row r="66" spans="2:10" x14ac:dyDescent="0.25">
      <c r="B66" s="110" t="s">
        <v>65</v>
      </c>
      <c r="C66" s="110"/>
      <c r="D66" s="110"/>
      <c r="E66" s="110"/>
      <c r="F66" s="110"/>
      <c r="G66" s="110"/>
      <c r="H66" s="110"/>
      <c r="I66" s="110"/>
      <c r="J66" s="50">
        <f>SUM(J63:J65)</f>
        <v>2472.9199999999996</v>
      </c>
    </row>
    <row r="67" spans="2:10" x14ac:dyDescent="0.25">
      <c r="B67" s="119"/>
      <c r="C67" s="120"/>
      <c r="D67" s="120"/>
      <c r="E67" s="120"/>
      <c r="F67" s="120"/>
      <c r="G67" s="120"/>
      <c r="H67" s="120"/>
      <c r="I67" s="120"/>
      <c r="J67" s="120"/>
    </row>
    <row r="68" spans="2:10" x14ac:dyDescent="0.25">
      <c r="B68" s="111" t="s">
        <v>66</v>
      </c>
      <c r="C68" s="111"/>
      <c r="D68" s="111"/>
      <c r="E68" s="111"/>
      <c r="F68" s="111"/>
      <c r="G68" s="111"/>
      <c r="H68" s="111"/>
      <c r="I68" s="111"/>
      <c r="J68" s="111"/>
    </row>
    <row r="69" spans="2:10" x14ac:dyDescent="0.25">
      <c r="B69" s="45">
        <v>3</v>
      </c>
      <c r="C69" s="110" t="s">
        <v>67</v>
      </c>
      <c r="D69" s="110"/>
      <c r="E69" s="110"/>
      <c r="F69" s="110"/>
      <c r="G69" s="110"/>
      <c r="H69" s="110"/>
      <c r="I69" s="45" t="s">
        <v>19</v>
      </c>
      <c r="J69" s="45" t="s">
        <v>33</v>
      </c>
    </row>
    <row r="70" spans="2:10" x14ac:dyDescent="0.25">
      <c r="B70" s="45" t="s">
        <v>1</v>
      </c>
      <c r="C70" s="104" t="s">
        <v>68</v>
      </c>
      <c r="D70" s="104"/>
      <c r="E70" s="104"/>
      <c r="F70" s="104"/>
      <c r="G70" s="104"/>
      <c r="H70" s="104"/>
      <c r="I70" s="52">
        <f>(1/12)*5%</f>
        <v>4.1666666666666666E-3</v>
      </c>
      <c r="J70" s="47">
        <f>TRUNC(I70*$J$33,2)</f>
        <v>7.26</v>
      </c>
    </row>
    <row r="71" spans="2:10" x14ac:dyDescent="0.25">
      <c r="B71" s="45" t="s">
        <v>2</v>
      </c>
      <c r="C71" s="104" t="s">
        <v>69</v>
      </c>
      <c r="D71" s="104"/>
      <c r="E71" s="104"/>
      <c r="F71" s="104"/>
      <c r="G71" s="104"/>
      <c r="H71" s="104"/>
      <c r="I71" s="52">
        <f>I49*I70</f>
        <v>3.3333333333333332E-4</v>
      </c>
      <c r="J71" s="47">
        <f>TRUNC(I71*$J$33,2)</f>
        <v>0.57999999999999996</v>
      </c>
    </row>
    <row r="72" spans="2:10" x14ac:dyDescent="0.25">
      <c r="B72" s="45" t="s">
        <v>3</v>
      </c>
      <c r="C72" s="104" t="s">
        <v>70</v>
      </c>
      <c r="D72" s="104"/>
      <c r="E72" s="104"/>
      <c r="F72" s="104"/>
      <c r="G72" s="104"/>
      <c r="H72" s="104"/>
      <c r="I72" s="52">
        <f>((7/30)/12)</f>
        <v>1.9444444444444445E-2</v>
      </c>
      <c r="J72" s="47">
        <f t="shared" ref="J72:J73" si="0">TRUNC(I72*$J$33,2)</f>
        <v>33.9</v>
      </c>
    </row>
    <row r="73" spans="2:10" x14ac:dyDescent="0.25">
      <c r="B73" s="45" t="s">
        <v>4</v>
      </c>
      <c r="C73" s="104" t="s">
        <v>71</v>
      </c>
      <c r="D73" s="104"/>
      <c r="E73" s="104"/>
      <c r="F73" s="104"/>
      <c r="G73" s="104"/>
      <c r="H73" s="104"/>
      <c r="I73" s="53">
        <f>I50*I72</f>
        <v>7.1555555555555565E-3</v>
      </c>
      <c r="J73" s="47">
        <f t="shared" si="0"/>
        <v>12.47</v>
      </c>
    </row>
    <row r="74" spans="2:10" x14ac:dyDescent="0.25">
      <c r="B74" s="45" t="s">
        <v>12</v>
      </c>
      <c r="C74" s="104" t="s">
        <v>118</v>
      </c>
      <c r="D74" s="104"/>
      <c r="E74" s="104"/>
      <c r="F74" s="104"/>
      <c r="G74" s="104"/>
      <c r="H74" s="104"/>
      <c r="I74" s="52">
        <v>0.04</v>
      </c>
      <c r="J74" s="47">
        <f>TRUNC(I74*$J$33,2)</f>
        <v>69.739999999999995</v>
      </c>
    </row>
    <row r="75" spans="2:10" x14ac:dyDescent="0.25">
      <c r="B75" s="110" t="s">
        <v>72</v>
      </c>
      <c r="C75" s="110"/>
      <c r="D75" s="110"/>
      <c r="E75" s="110"/>
      <c r="F75" s="110"/>
      <c r="G75" s="110"/>
      <c r="H75" s="110"/>
      <c r="I75" s="54">
        <f>SUM(I70:I74)</f>
        <v>7.1099999999999997E-2</v>
      </c>
      <c r="J75" s="50">
        <f>SUM(J70:J74)</f>
        <v>123.94999999999999</v>
      </c>
    </row>
    <row r="76" spans="2:10" x14ac:dyDescent="0.25">
      <c r="B76" s="121"/>
      <c r="C76" s="122"/>
      <c r="D76" s="122"/>
      <c r="E76" s="122"/>
      <c r="F76" s="122"/>
      <c r="G76" s="122"/>
      <c r="H76" s="122"/>
      <c r="I76" s="122"/>
      <c r="J76" s="122"/>
    </row>
    <row r="77" spans="2:10" x14ac:dyDescent="0.25">
      <c r="B77" s="111" t="s">
        <v>73</v>
      </c>
      <c r="C77" s="111"/>
      <c r="D77" s="111"/>
      <c r="E77" s="111"/>
      <c r="F77" s="111"/>
      <c r="G77" s="111"/>
      <c r="H77" s="111"/>
      <c r="I77" s="111"/>
      <c r="J77" s="111"/>
    </row>
    <row r="78" spans="2:10" x14ac:dyDescent="0.25">
      <c r="B78" s="110" t="s">
        <v>74</v>
      </c>
      <c r="C78" s="110"/>
      <c r="D78" s="110"/>
      <c r="E78" s="110"/>
      <c r="F78" s="110"/>
      <c r="G78" s="110"/>
      <c r="H78" s="110"/>
      <c r="I78" s="45" t="s">
        <v>19</v>
      </c>
      <c r="J78" s="45" t="s">
        <v>33</v>
      </c>
    </row>
    <row r="79" spans="2:10" x14ac:dyDescent="0.25">
      <c r="B79" s="45" t="s">
        <v>1</v>
      </c>
      <c r="C79" s="104" t="s">
        <v>75</v>
      </c>
      <c r="D79" s="104"/>
      <c r="E79" s="104"/>
      <c r="F79" s="104"/>
      <c r="G79" s="104"/>
      <c r="H79" s="104"/>
      <c r="I79" s="52">
        <f>(1/12/12)+(1/12/12)+(1/12/12/3)</f>
        <v>1.6203703703703703E-2</v>
      </c>
      <c r="J79" s="47">
        <f>TRUNC(($J$33)*I79,2)</f>
        <v>28.25</v>
      </c>
    </row>
    <row r="80" spans="2:10" x14ac:dyDescent="0.25">
      <c r="B80" s="45" t="s">
        <v>2</v>
      </c>
      <c r="C80" s="104" t="s">
        <v>76</v>
      </c>
      <c r="D80" s="104"/>
      <c r="E80" s="104"/>
      <c r="F80" s="104"/>
      <c r="G80" s="104"/>
      <c r="H80" s="104"/>
      <c r="I80" s="52">
        <f>((1/30))/12</f>
        <v>2.7777777777777779E-3</v>
      </c>
      <c r="J80" s="47">
        <f t="shared" ref="J80:J84" si="1">TRUNC(($J$33)*I80,2)</f>
        <v>4.84</v>
      </c>
    </row>
    <row r="81" spans="2:10" x14ac:dyDescent="0.25">
      <c r="B81" s="45" t="s">
        <v>3</v>
      </c>
      <c r="C81" s="104" t="s">
        <v>77</v>
      </c>
      <c r="D81" s="104"/>
      <c r="E81" s="104"/>
      <c r="F81" s="104"/>
      <c r="G81" s="104"/>
      <c r="H81" s="104"/>
      <c r="I81" s="52">
        <f>((5/30)/12)*1.5%</f>
        <v>2.0833333333333332E-4</v>
      </c>
      <c r="J81" s="47">
        <f t="shared" si="1"/>
        <v>0.36</v>
      </c>
    </row>
    <row r="82" spans="2:10" x14ac:dyDescent="0.25">
      <c r="B82" s="45" t="s">
        <v>4</v>
      </c>
      <c r="C82" s="104" t="s">
        <v>78</v>
      </c>
      <c r="D82" s="104"/>
      <c r="E82" s="104"/>
      <c r="F82" s="104"/>
      <c r="G82" s="104"/>
      <c r="H82" s="104"/>
      <c r="I82" s="52">
        <f>((15/30)/12)*8%</f>
        <v>3.3333333333333331E-3</v>
      </c>
      <c r="J82" s="47">
        <f t="shared" si="1"/>
        <v>5.81</v>
      </c>
    </row>
    <row r="83" spans="2:10" x14ac:dyDescent="0.25">
      <c r="B83" s="45" t="s">
        <v>12</v>
      </c>
      <c r="C83" s="104" t="s">
        <v>79</v>
      </c>
      <c r="D83" s="104"/>
      <c r="E83" s="104"/>
      <c r="F83" s="104"/>
      <c r="G83" s="104"/>
      <c r="H83" s="104"/>
      <c r="I83" s="52">
        <f>(((4*8.33%)+(4*2.78%))/12)*2%</f>
        <v>7.4066666666666671E-4</v>
      </c>
      <c r="J83" s="47">
        <f t="shared" si="1"/>
        <v>1.29</v>
      </c>
    </row>
    <row r="84" spans="2:10" x14ac:dyDescent="0.25">
      <c r="B84" s="45" t="s">
        <v>13</v>
      </c>
      <c r="C84" s="104" t="s">
        <v>80</v>
      </c>
      <c r="D84" s="104"/>
      <c r="E84" s="104"/>
      <c r="F84" s="104"/>
      <c r="G84" s="104"/>
      <c r="H84" s="104"/>
      <c r="I84" s="52">
        <v>0</v>
      </c>
      <c r="J84" s="47">
        <f t="shared" si="1"/>
        <v>0</v>
      </c>
    </row>
    <row r="85" spans="2:10" x14ac:dyDescent="0.25">
      <c r="B85" s="110" t="s">
        <v>81</v>
      </c>
      <c r="C85" s="110"/>
      <c r="D85" s="110"/>
      <c r="E85" s="110"/>
      <c r="F85" s="110"/>
      <c r="G85" s="110"/>
      <c r="H85" s="110"/>
      <c r="I85" s="54">
        <f>SUM(I79:I84)</f>
        <v>2.3263814814814817E-2</v>
      </c>
      <c r="J85" s="50">
        <f>SUM(J79:J84)</f>
        <v>40.550000000000004</v>
      </c>
    </row>
    <row r="86" spans="2:10" x14ac:dyDescent="0.25">
      <c r="B86" s="81"/>
      <c r="C86" s="123"/>
      <c r="D86" s="123"/>
      <c r="E86" s="123"/>
      <c r="F86" s="123"/>
      <c r="G86" s="123"/>
      <c r="H86" s="123"/>
      <c r="I86" s="123"/>
      <c r="J86" s="123"/>
    </row>
    <row r="87" spans="2:10" x14ac:dyDescent="0.25">
      <c r="B87" s="110" t="s">
        <v>82</v>
      </c>
      <c r="C87" s="110"/>
      <c r="D87" s="110"/>
      <c r="E87" s="110"/>
      <c r="F87" s="110"/>
      <c r="G87" s="110"/>
      <c r="H87" s="110"/>
      <c r="I87" s="45" t="s">
        <v>19</v>
      </c>
      <c r="J87" s="45" t="s">
        <v>33</v>
      </c>
    </row>
    <row r="88" spans="2:10" x14ac:dyDescent="0.25">
      <c r="B88" s="45" t="s">
        <v>1</v>
      </c>
      <c r="C88" s="124" t="s">
        <v>83</v>
      </c>
      <c r="D88" s="104"/>
      <c r="E88" s="104"/>
      <c r="F88" s="104"/>
      <c r="G88" s="104"/>
      <c r="H88" s="104"/>
      <c r="I88" s="52">
        <v>0</v>
      </c>
      <c r="J88" s="47">
        <v>0</v>
      </c>
    </row>
    <row r="89" spans="2:10" x14ac:dyDescent="0.25">
      <c r="B89" s="110" t="s">
        <v>84</v>
      </c>
      <c r="C89" s="110"/>
      <c r="D89" s="110"/>
      <c r="E89" s="110"/>
      <c r="F89" s="110"/>
      <c r="G89" s="110"/>
      <c r="H89" s="110"/>
      <c r="I89" s="54">
        <v>0</v>
      </c>
      <c r="J89" s="50">
        <v>0</v>
      </c>
    </row>
    <row r="90" spans="2:10" x14ac:dyDescent="0.25">
      <c r="B90" s="79"/>
      <c r="C90" s="80"/>
      <c r="D90" s="80"/>
      <c r="E90" s="80"/>
      <c r="F90" s="80"/>
      <c r="G90" s="80"/>
      <c r="H90" s="80"/>
      <c r="I90" s="80"/>
      <c r="J90" s="80"/>
    </row>
    <row r="91" spans="2:10" x14ac:dyDescent="0.25">
      <c r="B91" s="107" t="s">
        <v>85</v>
      </c>
      <c r="C91" s="107"/>
      <c r="D91" s="107"/>
      <c r="E91" s="107"/>
      <c r="F91" s="107"/>
      <c r="G91" s="107"/>
      <c r="H91" s="107"/>
      <c r="I91" s="107"/>
      <c r="J91" s="107"/>
    </row>
    <row r="92" spans="2:10" x14ac:dyDescent="0.25">
      <c r="B92" s="110" t="s">
        <v>86</v>
      </c>
      <c r="C92" s="110"/>
      <c r="D92" s="110"/>
      <c r="E92" s="110"/>
      <c r="F92" s="110"/>
      <c r="G92" s="110"/>
      <c r="H92" s="110"/>
      <c r="I92" s="110"/>
      <c r="J92" s="45" t="s">
        <v>33</v>
      </c>
    </row>
    <row r="93" spans="2:10" x14ac:dyDescent="0.25">
      <c r="B93" s="45" t="s">
        <v>18</v>
      </c>
      <c r="C93" s="104" t="s">
        <v>87</v>
      </c>
      <c r="D93" s="104"/>
      <c r="E93" s="104"/>
      <c r="F93" s="104"/>
      <c r="G93" s="104"/>
      <c r="H93" s="104"/>
      <c r="I93" s="104"/>
      <c r="J93" s="47">
        <f>J85</f>
        <v>40.550000000000004</v>
      </c>
    </row>
    <row r="94" spans="2:10" x14ac:dyDescent="0.25">
      <c r="B94" s="45" t="s">
        <v>20</v>
      </c>
      <c r="C94" s="104" t="s">
        <v>88</v>
      </c>
      <c r="D94" s="104"/>
      <c r="E94" s="104"/>
      <c r="F94" s="104"/>
      <c r="G94" s="104"/>
      <c r="H94" s="104"/>
      <c r="I94" s="104"/>
      <c r="J94" s="47">
        <f>J89</f>
        <v>0</v>
      </c>
    </row>
    <row r="95" spans="2:10" x14ac:dyDescent="0.25">
      <c r="B95" s="110" t="s">
        <v>89</v>
      </c>
      <c r="C95" s="110"/>
      <c r="D95" s="110"/>
      <c r="E95" s="110"/>
      <c r="F95" s="110"/>
      <c r="G95" s="110"/>
      <c r="H95" s="110"/>
      <c r="I95" s="110"/>
      <c r="J95" s="50">
        <f>SUM(J93:J94)</f>
        <v>40.550000000000004</v>
      </c>
    </row>
    <row r="96" spans="2:10" x14ac:dyDescent="0.25">
      <c r="B96" s="119"/>
      <c r="C96" s="120"/>
      <c r="D96" s="120"/>
      <c r="E96" s="120"/>
      <c r="F96" s="120"/>
      <c r="G96" s="120"/>
      <c r="H96" s="120"/>
      <c r="I96" s="120"/>
      <c r="J96" s="120"/>
    </row>
    <row r="97" spans="2:14" x14ac:dyDescent="0.25">
      <c r="B97" s="111" t="s">
        <v>90</v>
      </c>
      <c r="C97" s="111"/>
      <c r="D97" s="111"/>
      <c r="E97" s="111"/>
      <c r="F97" s="111"/>
      <c r="G97" s="111"/>
      <c r="H97" s="111"/>
      <c r="I97" s="111"/>
      <c r="J97" s="111"/>
      <c r="N97" s="65"/>
    </row>
    <row r="98" spans="2:14" x14ac:dyDescent="0.25">
      <c r="B98" s="45">
        <v>5</v>
      </c>
      <c r="C98" s="110" t="s">
        <v>91</v>
      </c>
      <c r="D98" s="110"/>
      <c r="E98" s="110"/>
      <c r="F98" s="110"/>
      <c r="G98" s="110"/>
      <c r="H98" s="110"/>
      <c r="I98" s="45"/>
      <c r="J98" s="45" t="s">
        <v>33</v>
      </c>
      <c r="N98" s="65"/>
    </row>
    <row r="99" spans="2:14" x14ac:dyDescent="0.25">
      <c r="B99" s="45" t="s">
        <v>1</v>
      </c>
      <c r="C99" s="113" t="s">
        <v>130</v>
      </c>
      <c r="D99" s="113"/>
      <c r="E99" s="113"/>
      <c r="F99" s="113"/>
      <c r="G99" s="113"/>
      <c r="H99" s="113"/>
      <c r="I99" s="52">
        <v>5.0900000000000001E-2</v>
      </c>
      <c r="J99" s="47">
        <v>221.5</v>
      </c>
      <c r="N99" s="65"/>
    </row>
    <row r="100" spans="2:14" x14ac:dyDescent="0.25">
      <c r="B100" s="45" t="s">
        <v>2</v>
      </c>
      <c r="C100" s="113" t="s">
        <v>159</v>
      </c>
      <c r="D100" s="113"/>
      <c r="E100" s="113"/>
      <c r="F100" s="113"/>
      <c r="G100" s="113"/>
      <c r="H100" s="113"/>
      <c r="I100" s="52">
        <v>0</v>
      </c>
      <c r="J100" s="47">
        <v>5964</v>
      </c>
      <c r="N100" s="65"/>
    </row>
    <row r="101" spans="2:14" x14ac:dyDescent="0.25">
      <c r="B101" s="55" t="s">
        <v>3</v>
      </c>
      <c r="C101" s="113" t="s">
        <v>160</v>
      </c>
      <c r="D101" s="113"/>
      <c r="E101" s="113"/>
      <c r="F101" s="113"/>
      <c r="G101" s="113"/>
      <c r="H101" s="113"/>
      <c r="I101" s="44" t="s">
        <v>55</v>
      </c>
      <c r="J101" s="47"/>
      <c r="N101" s="65"/>
    </row>
    <row r="102" spans="2:14" x14ac:dyDescent="0.25">
      <c r="B102" s="55" t="s">
        <v>4</v>
      </c>
      <c r="C102" s="113" t="s">
        <v>92</v>
      </c>
      <c r="D102" s="113"/>
      <c r="E102" s="113"/>
      <c r="F102" s="113"/>
      <c r="G102" s="113"/>
      <c r="H102" s="113"/>
      <c r="I102" s="44" t="s">
        <v>55</v>
      </c>
      <c r="J102" s="47"/>
      <c r="N102" s="65"/>
    </row>
    <row r="103" spans="2:14" x14ac:dyDescent="0.25">
      <c r="B103" s="55" t="s">
        <v>12</v>
      </c>
      <c r="C103" s="113" t="s">
        <v>150</v>
      </c>
      <c r="D103" s="113"/>
      <c r="E103" s="113"/>
      <c r="F103" s="113"/>
      <c r="G103" s="113"/>
      <c r="H103" s="113"/>
      <c r="I103" s="44" t="s">
        <v>55</v>
      </c>
      <c r="J103" s="47">
        <v>0</v>
      </c>
      <c r="N103" s="65"/>
    </row>
    <row r="104" spans="2:14" x14ac:dyDescent="0.25">
      <c r="B104" s="110" t="s">
        <v>93</v>
      </c>
      <c r="C104" s="110"/>
      <c r="D104" s="110"/>
      <c r="E104" s="110"/>
      <c r="F104" s="110"/>
      <c r="G104" s="110"/>
      <c r="H104" s="110"/>
      <c r="I104" s="54" t="s">
        <v>55</v>
      </c>
      <c r="J104" s="50">
        <f>SUM(J99:J103)</f>
        <v>6185.5</v>
      </c>
      <c r="N104" s="65"/>
    </row>
    <row r="105" spans="2:14" x14ac:dyDescent="0.25">
      <c r="B105" s="119"/>
      <c r="C105" s="120"/>
      <c r="D105" s="120"/>
      <c r="E105" s="120"/>
      <c r="F105" s="120"/>
      <c r="G105" s="120"/>
      <c r="H105" s="120"/>
      <c r="I105" s="120"/>
      <c r="J105" s="120"/>
      <c r="N105" s="65"/>
    </row>
    <row r="106" spans="2:14" x14ac:dyDescent="0.25">
      <c r="B106" s="111" t="s">
        <v>94</v>
      </c>
      <c r="C106" s="111"/>
      <c r="D106" s="111"/>
      <c r="E106" s="111"/>
      <c r="F106" s="111"/>
      <c r="G106" s="111"/>
      <c r="H106" s="111"/>
      <c r="I106" s="111"/>
      <c r="J106" s="111"/>
      <c r="N106" s="65"/>
    </row>
    <row r="107" spans="2:14" x14ac:dyDescent="0.25">
      <c r="B107" s="45">
        <v>6</v>
      </c>
      <c r="C107" s="110" t="s">
        <v>95</v>
      </c>
      <c r="D107" s="110"/>
      <c r="E107" s="110"/>
      <c r="F107" s="110"/>
      <c r="G107" s="110"/>
      <c r="H107" s="110"/>
      <c r="I107" s="45" t="s">
        <v>19</v>
      </c>
      <c r="J107" s="45" t="s">
        <v>33</v>
      </c>
      <c r="N107" s="65"/>
    </row>
    <row r="108" spans="2:14" x14ac:dyDescent="0.25">
      <c r="B108" s="45" t="s">
        <v>1</v>
      </c>
      <c r="C108" s="104" t="s">
        <v>96</v>
      </c>
      <c r="D108" s="104"/>
      <c r="E108" s="104"/>
      <c r="F108" s="104"/>
      <c r="G108" s="104"/>
      <c r="H108" s="104"/>
      <c r="I108" s="58">
        <v>0.08</v>
      </c>
      <c r="J108" s="47">
        <f>TRUNC(((J132)*I108),2)</f>
        <v>845.32</v>
      </c>
      <c r="N108" s="65"/>
    </row>
    <row r="109" spans="2:14" x14ac:dyDescent="0.25">
      <c r="B109" s="45" t="s">
        <v>2</v>
      </c>
      <c r="C109" s="104" t="s">
        <v>97</v>
      </c>
      <c r="D109" s="104"/>
      <c r="E109" s="104"/>
      <c r="F109" s="104"/>
      <c r="G109" s="104"/>
      <c r="H109" s="104"/>
      <c r="I109" s="58">
        <v>9.2999999999999999E-2</v>
      </c>
      <c r="J109" s="47">
        <f>TRUNC(((J132+J108)*I109),2)</f>
        <v>1061.3</v>
      </c>
      <c r="N109" s="65"/>
    </row>
    <row r="110" spans="2:14" x14ac:dyDescent="0.25">
      <c r="B110" s="45" t="s">
        <v>3</v>
      </c>
      <c r="C110" s="126" t="s">
        <v>98</v>
      </c>
      <c r="D110" s="126"/>
      <c r="E110" s="126"/>
      <c r="F110" s="126"/>
      <c r="G110" s="126"/>
      <c r="H110" s="126"/>
      <c r="I110" s="48"/>
      <c r="J110" s="59"/>
      <c r="N110" s="65"/>
    </row>
    <row r="111" spans="2:14" x14ac:dyDescent="0.25">
      <c r="B111" s="45" t="s">
        <v>99</v>
      </c>
      <c r="C111" s="104" t="s">
        <v>100</v>
      </c>
      <c r="D111" s="104"/>
      <c r="E111" s="104"/>
      <c r="F111" s="104"/>
      <c r="G111" s="104"/>
      <c r="H111" s="104"/>
      <c r="I111" s="60">
        <v>1.6500000000000001E-2</v>
      </c>
      <c r="J111" s="47">
        <f>TRUNC(I111*((J132+J108+J109)/(1-I116)),2)</f>
        <v>231.89</v>
      </c>
      <c r="N111" s="65"/>
    </row>
    <row r="112" spans="2:14" x14ac:dyDescent="0.25">
      <c r="B112" s="45" t="s">
        <v>101</v>
      </c>
      <c r="C112" s="104" t="s">
        <v>102</v>
      </c>
      <c r="D112" s="104"/>
      <c r="E112" s="104"/>
      <c r="F112" s="104"/>
      <c r="G112" s="104"/>
      <c r="H112" s="104"/>
      <c r="I112" s="60">
        <v>7.5999999999999998E-2</v>
      </c>
      <c r="J112" s="47">
        <f>TRUNC(I112*(J132+J108+J109)/(1-I116),2)</f>
        <v>1068.1300000000001</v>
      </c>
      <c r="N112" s="65"/>
    </row>
    <row r="113" spans="2:10" x14ac:dyDescent="0.25">
      <c r="B113" s="45" t="s">
        <v>103</v>
      </c>
      <c r="C113" s="104" t="s">
        <v>104</v>
      </c>
      <c r="D113" s="104"/>
      <c r="E113" s="104"/>
      <c r="F113" s="104"/>
      <c r="G113" s="104"/>
      <c r="H113" s="104"/>
      <c r="I113" s="60">
        <v>0.02</v>
      </c>
      <c r="J113" s="47">
        <f>TRUNC(I113*(J132+J108+J109)/(1-I116),2)</f>
        <v>281.08</v>
      </c>
    </row>
    <row r="114" spans="2:10" x14ac:dyDescent="0.25">
      <c r="B114" s="110" t="s">
        <v>105</v>
      </c>
      <c r="C114" s="110"/>
      <c r="D114" s="110"/>
      <c r="E114" s="110"/>
      <c r="F114" s="110"/>
      <c r="G114" s="110"/>
      <c r="H114" s="110"/>
      <c r="I114" s="60">
        <f>SUM(I108:I113)</f>
        <v>0.28550000000000003</v>
      </c>
      <c r="J114" s="50">
        <f>SUM(J108:J113)</f>
        <v>3487.72</v>
      </c>
    </row>
    <row r="115" spans="2:10" x14ac:dyDescent="0.25">
      <c r="B115" s="2"/>
      <c r="C115" s="71"/>
      <c r="D115" s="71"/>
      <c r="E115" s="71"/>
      <c r="F115" s="71"/>
      <c r="G115" s="71"/>
      <c r="H115" s="71"/>
      <c r="I115" s="71"/>
      <c r="J115" s="71"/>
    </row>
    <row r="116" spans="2:10" x14ac:dyDescent="0.25">
      <c r="B116" s="61" t="s">
        <v>106</v>
      </c>
      <c r="C116" s="125" t="s">
        <v>107</v>
      </c>
      <c r="D116" s="125"/>
      <c r="E116" s="125"/>
      <c r="F116" s="125"/>
      <c r="G116" s="125"/>
      <c r="H116" s="125"/>
      <c r="I116" s="62">
        <f>I111+I112+I113</f>
        <v>0.1125</v>
      </c>
      <c r="J116" s="63"/>
    </row>
    <row r="117" spans="2:10" x14ac:dyDescent="0.25">
      <c r="B117" s="23"/>
      <c r="C117" s="73">
        <v>100</v>
      </c>
      <c r="D117" s="73"/>
      <c r="E117" s="73"/>
      <c r="F117" s="73"/>
      <c r="G117" s="73"/>
      <c r="H117" s="73"/>
      <c r="I117" s="24"/>
      <c r="J117" s="25"/>
    </row>
    <row r="118" spans="2:10" x14ac:dyDescent="0.25">
      <c r="B118" s="26"/>
      <c r="C118" s="27"/>
      <c r="D118" s="27"/>
      <c r="E118" s="27"/>
      <c r="F118" s="27"/>
      <c r="G118" s="27"/>
      <c r="H118" s="27"/>
      <c r="I118" s="24"/>
      <c r="J118" s="25"/>
    </row>
    <row r="119" spans="2:10" x14ac:dyDescent="0.25">
      <c r="B119" s="23" t="s">
        <v>108</v>
      </c>
      <c r="C119" s="73" t="s">
        <v>109</v>
      </c>
      <c r="D119" s="73"/>
      <c r="E119" s="73"/>
      <c r="F119" s="73"/>
      <c r="G119" s="73"/>
      <c r="H119" s="73"/>
      <c r="I119" s="24"/>
      <c r="J119" s="25">
        <f>J33+J66+J75+J95+J104+J108+J109</f>
        <v>12473.23</v>
      </c>
    </row>
    <row r="120" spans="2:10" x14ac:dyDescent="0.25">
      <c r="B120" s="23"/>
      <c r="C120" s="27"/>
      <c r="D120" s="27"/>
      <c r="E120" s="27"/>
      <c r="F120" s="27"/>
      <c r="G120" s="27"/>
      <c r="H120" s="27"/>
      <c r="I120" s="24"/>
      <c r="J120" s="25"/>
    </row>
    <row r="121" spans="2:10" x14ac:dyDescent="0.25">
      <c r="B121" s="23" t="s">
        <v>110</v>
      </c>
      <c r="C121" s="73" t="s">
        <v>111</v>
      </c>
      <c r="D121" s="73"/>
      <c r="E121" s="73"/>
      <c r="F121" s="73"/>
      <c r="G121" s="73"/>
      <c r="H121" s="73"/>
      <c r="I121" s="24"/>
      <c r="J121" s="25">
        <f>TRUNC(J119/(1-I116),2)</f>
        <v>14054.34</v>
      </c>
    </row>
    <row r="122" spans="2:10" x14ac:dyDescent="0.25">
      <c r="B122" s="23"/>
      <c r="C122" s="27"/>
      <c r="D122" s="27"/>
      <c r="E122" s="27"/>
      <c r="F122" s="27"/>
      <c r="G122" s="27"/>
      <c r="H122" s="27"/>
      <c r="I122" s="24"/>
      <c r="J122" s="25"/>
    </row>
    <row r="123" spans="2:10" x14ac:dyDescent="0.25">
      <c r="B123" s="28"/>
      <c r="C123" s="69" t="s">
        <v>112</v>
      </c>
      <c r="D123" s="69"/>
      <c r="E123" s="69"/>
      <c r="F123" s="69"/>
      <c r="G123" s="69"/>
      <c r="H123" s="69"/>
      <c r="I123" s="29"/>
      <c r="J123" s="30">
        <f>J121-J119</f>
        <v>1581.1100000000006</v>
      </c>
    </row>
    <row r="124" spans="2:10" x14ac:dyDescent="0.25">
      <c r="B124" s="2"/>
      <c r="C124" s="2"/>
      <c r="D124" s="2"/>
      <c r="E124" s="2"/>
      <c r="F124" s="2"/>
      <c r="G124" s="2"/>
      <c r="H124" s="2"/>
      <c r="I124" s="2"/>
      <c r="J124" s="11"/>
    </row>
    <row r="125" spans="2:10" x14ac:dyDescent="0.25">
      <c r="B125" s="107" t="s">
        <v>113</v>
      </c>
      <c r="C125" s="107"/>
      <c r="D125" s="107"/>
      <c r="E125" s="107"/>
      <c r="F125" s="107"/>
      <c r="G125" s="107"/>
      <c r="H125" s="107"/>
      <c r="I125" s="107"/>
      <c r="J125" s="107"/>
    </row>
    <row r="126" spans="2:10" x14ac:dyDescent="0.25">
      <c r="B126" s="110" t="s">
        <v>114</v>
      </c>
      <c r="C126" s="110"/>
      <c r="D126" s="110"/>
      <c r="E126" s="110"/>
      <c r="F126" s="110"/>
      <c r="G126" s="110"/>
      <c r="H126" s="110"/>
      <c r="I126" s="110"/>
      <c r="J126" s="45" t="s">
        <v>33</v>
      </c>
    </row>
    <row r="127" spans="2:10" x14ac:dyDescent="0.25">
      <c r="B127" s="44" t="s">
        <v>1</v>
      </c>
      <c r="C127" s="104" t="s">
        <v>31</v>
      </c>
      <c r="D127" s="104"/>
      <c r="E127" s="104"/>
      <c r="F127" s="104"/>
      <c r="G127" s="104"/>
      <c r="H127" s="104"/>
      <c r="I127" s="104"/>
      <c r="J127" s="47">
        <f>J33</f>
        <v>1743.69</v>
      </c>
    </row>
    <row r="128" spans="2:10" x14ac:dyDescent="0.25">
      <c r="B128" s="44" t="s">
        <v>2</v>
      </c>
      <c r="C128" s="104" t="s">
        <v>39</v>
      </c>
      <c r="D128" s="104"/>
      <c r="E128" s="104"/>
      <c r="F128" s="104"/>
      <c r="G128" s="104"/>
      <c r="H128" s="104"/>
      <c r="I128" s="104"/>
      <c r="J128" s="47">
        <f>J66</f>
        <v>2472.9199999999996</v>
      </c>
    </row>
    <row r="129" spans="2:10" x14ac:dyDescent="0.25">
      <c r="B129" s="44" t="s">
        <v>3</v>
      </c>
      <c r="C129" s="104" t="s">
        <v>66</v>
      </c>
      <c r="D129" s="104"/>
      <c r="E129" s="104"/>
      <c r="F129" s="104"/>
      <c r="G129" s="104"/>
      <c r="H129" s="104"/>
      <c r="I129" s="104"/>
      <c r="J129" s="47">
        <f>J75</f>
        <v>123.94999999999999</v>
      </c>
    </row>
    <row r="130" spans="2:10" x14ac:dyDescent="0.25">
      <c r="B130" s="44" t="s">
        <v>4</v>
      </c>
      <c r="C130" s="104" t="s">
        <v>73</v>
      </c>
      <c r="D130" s="104"/>
      <c r="E130" s="104"/>
      <c r="F130" s="104"/>
      <c r="G130" s="104"/>
      <c r="H130" s="104"/>
      <c r="I130" s="104"/>
      <c r="J130" s="47">
        <f>J95</f>
        <v>40.550000000000004</v>
      </c>
    </row>
    <row r="131" spans="2:10" x14ac:dyDescent="0.25">
      <c r="B131" s="44" t="s">
        <v>12</v>
      </c>
      <c r="C131" s="104" t="s">
        <v>90</v>
      </c>
      <c r="D131" s="104"/>
      <c r="E131" s="104"/>
      <c r="F131" s="104"/>
      <c r="G131" s="104"/>
      <c r="H131" s="104"/>
      <c r="I131" s="104"/>
      <c r="J131" s="47">
        <f>J104</f>
        <v>6185.5</v>
      </c>
    </row>
    <row r="132" spans="2:10" x14ac:dyDescent="0.25">
      <c r="B132" s="45"/>
      <c r="C132" s="110" t="s">
        <v>115</v>
      </c>
      <c r="D132" s="110"/>
      <c r="E132" s="110"/>
      <c r="F132" s="110"/>
      <c r="G132" s="110"/>
      <c r="H132" s="110"/>
      <c r="I132" s="110"/>
      <c r="J132" s="50">
        <f>SUM(J127:J131)</f>
        <v>10566.61</v>
      </c>
    </row>
    <row r="133" spans="2:10" x14ac:dyDescent="0.25">
      <c r="B133" s="44" t="s">
        <v>13</v>
      </c>
      <c r="C133" s="104" t="s">
        <v>94</v>
      </c>
      <c r="D133" s="104"/>
      <c r="E133" s="104"/>
      <c r="F133" s="104"/>
      <c r="G133" s="104"/>
      <c r="H133" s="104"/>
      <c r="I133" s="104"/>
      <c r="J133" s="47">
        <f>J114</f>
        <v>3487.72</v>
      </c>
    </row>
    <row r="134" spans="2:10" ht="18" x14ac:dyDescent="0.25">
      <c r="B134" s="127" t="s">
        <v>116</v>
      </c>
      <c r="C134" s="127"/>
      <c r="D134" s="127"/>
      <c r="E134" s="127"/>
      <c r="F134" s="127"/>
      <c r="G134" s="127"/>
      <c r="H134" s="127"/>
      <c r="I134" s="127"/>
      <c r="J134" s="64">
        <f>TRUNC(J132+J133,2)</f>
        <v>14054.33</v>
      </c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3"/>
    </row>
    <row r="136" spans="2:10" x14ac:dyDescent="0.25"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9"/>
      <c r="C137" s="40"/>
      <c r="D137" s="32"/>
      <c r="E137" s="32"/>
      <c r="F137" s="32"/>
      <c r="G137" s="32"/>
      <c r="H137" s="32"/>
      <c r="I137" s="32"/>
      <c r="J137" s="32"/>
    </row>
    <row r="138" spans="2:10" x14ac:dyDescent="0.25">
      <c r="B138" s="34"/>
      <c r="C138" s="34"/>
      <c r="D138" s="35"/>
    </row>
    <row r="139" spans="2:10" x14ac:dyDescent="0.25">
      <c r="B139" s="36"/>
      <c r="C139" s="32"/>
      <c r="D139" s="32"/>
    </row>
    <row r="140" spans="2:10" x14ac:dyDescent="0.25">
      <c r="B140" s="36"/>
      <c r="C140" s="32"/>
      <c r="D140" s="32"/>
    </row>
  </sheetData>
  <mergeCells count="140">
    <mergeCell ref="C129:I129"/>
    <mergeCell ref="C130:I130"/>
    <mergeCell ref="C131:I131"/>
    <mergeCell ref="C132:I132"/>
    <mergeCell ref="C133:I133"/>
    <mergeCell ref="B134:I134"/>
    <mergeCell ref="C121:H121"/>
    <mergeCell ref="C123:H123"/>
    <mergeCell ref="B125:J125"/>
    <mergeCell ref="B126:I126"/>
    <mergeCell ref="C127:I127"/>
    <mergeCell ref="C128:I128"/>
    <mergeCell ref="C113:H113"/>
    <mergeCell ref="B114:H114"/>
    <mergeCell ref="C115:J115"/>
    <mergeCell ref="C116:H116"/>
    <mergeCell ref="C117:H117"/>
    <mergeCell ref="C119:H119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C103:H103"/>
    <mergeCell ref="B104:H104"/>
    <mergeCell ref="B105:J105"/>
    <mergeCell ref="B106:J106"/>
    <mergeCell ref="B95:I95"/>
    <mergeCell ref="B96:J96"/>
    <mergeCell ref="B97:J97"/>
    <mergeCell ref="C98:H98"/>
    <mergeCell ref="C99:H99"/>
    <mergeCell ref="C100:H100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</mergeCells>
  <pageMargins left="0.511811024" right="0.511811024" top="0.78740157499999996" bottom="0.78740157499999996" header="0.31496062000000002" footer="0.31496062000000002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6888-975C-4BBF-8DBE-B8619AA16BF5}">
  <sheetPr>
    <pageSetUpPr fitToPage="1"/>
  </sheetPr>
  <dimension ref="B1:N139"/>
  <sheetViews>
    <sheetView tabSelected="1" topLeftCell="A95" workbookViewId="0">
      <selection activeCell="M112" sqref="M112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  <col min="14" max="14" width="16.28515625" customWidth="1"/>
  </cols>
  <sheetData>
    <row r="1" spans="2:10" x14ac:dyDescent="0.25">
      <c r="B1" s="101" t="s">
        <v>131</v>
      </c>
      <c r="C1" s="101"/>
      <c r="D1" s="101"/>
      <c r="E1" s="101"/>
      <c r="F1" s="101"/>
      <c r="G1" s="101"/>
      <c r="H1" s="101"/>
      <c r="I1" s="101"/>
      <c r="J1" s="101"/>
    </row>
    <row r="2" spans="2:10" x14ac:dyDescent="0.25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0" x14ac:dyDescent="0.25">
      <c r="B3" s="102" t="s">
        <v>132</v>
      </c>
      <c r="C3" s="102"/>
      <c r="D3" s="102"/>
      <c r="E3" s="102"/>
      <c r="F3" s="102"/>
      <c r="G3" s="102"/>
      <c r="H3" s="102"/>
      <c r="I3" s="102"/>
      <c r="J3" s="102"/>
    </row>
    <row r="4" spans="2:10" x14ac:dyDescent="0.25">
      <c r="B4" s="102"/>
      <c r="C4" s="102"/>
      <c r="D4" s="102"/>
      <c r="E4" s="102"/>
      <c r="F4" s="102"/>
      <c r="G4" s="102"/>
      <c r="H4" s="102"/>
      <c r="I4" s="102"/>
      <c r="J4" s="102"/>
    </row>
    <row r="5" spans="2:10" x14ac:dyDescent="0.25">
      <c r="B5" s="96"/>
      <c r="C5" s="96"/>
      <c r="D5" s="96"/>
      <c r="E5" s="96"/>
      <c r="F5" s="96"/>
      <c r="G5" s="96"/>
      <c r="H5" s="96"/>
      <c r="I5" s="96"/>
      <c r="J5" s="96"/>
    </row>
    <row r="6" spans="2:10" ht="18" x14ac:dyDescent="0.25">
      <c r="B6" s="103" t="s">
        <v>145</v>
      </c>
      <c r="C6" s="103"/>
      <c r="D6" s="103"/>
      <c r="E6" s="103"/>
      <c r="F6" s="103"/>
      <c r="G6" s="103"/>
      <c r="H6" s="103"/>
      <c r="I6" s="103"/>
      <c r="J6" s="103"/>
    </row>
    <row r="7" spans="2:10" x14ac:dyDescent="0.25">
      <c r="B7" s="99"/>
      <c r="C7" s="99"/>
      <c r="D7" s="99"/>
      <c r="E7" s="99"/>
      <c r="F7" s="99"/>
      <c r="G7" s="99"/>
      <c r="H7" s="99"/>
      <c r="I7" s="99"/>
      <c r="J7" s="99"/>
    </row>
    <row r="8" spans="2:10" x14ac:dyDescent="0.25">
      <c r="B8" s="107" t="s">
        <v>22</v>
      </c>
      <c r="C8" s="107"/>
      <c r="D8" s="107"/>
      <c r="E8" s="107"/>
      <c r="F8" s="107"/>
      <c r="G8" s="107"/>
      <c r="H8" s="107"/>
      <c r="I8" s="107"/>
      <c r="J8" s="107"/>
    </row>
    <row r="9" spans="2:10" x14ac:dyDescent="0.25">
      <c r="B9" s="44" t="s">
        <v>1</v>
      </c>
      <c r="C9" s="104" t="s">
        <v>23</v>
      </c>
      <c r="D9" s="104"/>
      <c r="E9" s="104"/>
      <c r="F9" s="104"/>
      <c r="G9" s="104"/>
      <c r="H9" s="104"/>
      <c r="I9" s="108"/>
      <c r="J9" s="106"/>
    </row>
    <row r="10" spans="2:10" x14ac:dyDescent="0.25">
      <c r="B10" s="44" t="s">
        <v>2</v>
      </c>
      <c r="C10" s="104" t="s">
        <v>24</v>
      </c>
      <c r="D10" s="104"/>
      <c r="E10" s="104"/>
      <c r="F10" s="104"/>
      <c r="G10" s="104"/>
      <c r="H10" s="104"/>
      <c r="I10" s="106" t="s">
        <v>121</v>
      </c>
      <c r="J10" s="106"/>
    </row>
    <row r="11" spans="2:10" x14ac:dyDescent="0.25">
      <c r="B11" s="44" t="s">
        <v>3</v>
      </c>
      <c r="C11" s="104" t="s">
        <v>25</v>
      </c>
      <c r="D11" s="104"/>
      <c r="E11" s="104"/>
      <c r="F11" s="104"/>
      <c r="G11" s="104"/>
      <c r="H11" s="104"/>
      <c r="I11" s="105" t="s">
        <v>135</v>
      </c>
      <c r="J11" s="106"/>
    </row>
    <row r="12" spans="2:10" x14ac:dyDescent="0.25">
      <c r="B12" s="44" t="s">
        <v>4</v>
      </c>
      <c r="C12" s="104" t="s">
        <v>26</v>
      </c>
      <c r="D12" s="104"/>
      <c r="E12" s="104"/>
      <c r="F12" s="104"/>
      <c r="G12" s="104"/>
      <c r="H12" s="104"/>
      <c r="I12" s="106">
        <v>12</v>
      </c>
      <c r="J12" s="106"/>
    </row>
    <row r="13" spans="2:10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x14ac:dyDescent="0.25">
      <c r="B14" s="107" t="s">
        <v>5</v>
      </c>
      <c r="C14" s="107"/>
      <c r="D14" s="107"/>
      <c r="E14" s="107"/>
      <c r="F14" s="107"/>
      <c r="G14" s="107"/>
      <c r="H14" s="107"/>
      <c r="I14" s="107"/>
      <c r="J14" s="107"/>
    </row>
    <row r="15" spans="2:10" x14ac:dyDescent="0.25">
      <c r="B15" s="106" t="s">
        <v>6</v>
      </c>
      <c r="C15" s="106"/>
      <c r="D15" s="106" t="s">
        <v>7</v>
      </c>
      <c r="E15" s="106"/>
      <c r="F15" s="106" t="s">
        <v>27</v>
      </c>
      <c r="G15" s="106"/>
      <c r="H15" s="106"/>
      <c r="I15" s="106"/>
      <c r="J15" s="106"/>
    </row>
    <row r="16" spans="2:10" x14ac:dyDescent="0.25">
      <c r="B16" s="106" t="s">
        <v>146</v>
      </c>
      <c r="C16" s="106"/>
      <c r="D16" s="106" t="s">
        <v>21</v>
      </c>
      <c r="E16" s="106"/>
      <c r="F16" s="106">
        <v>12</v>
      </c>
      <c r="G16" s="106"/>
      <c r="H16" s="106"/>
      <c r="I16" s="106"/>
      <c r="J16" s="106"/>
    </row>
    <row r="17" spans="2:1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1" x14ac:dyDescent="0.25">
      <c r="B18" s="107" t="s">
        <v>28</v>
      </c>
      <c r="C18" s="107"/>
      <c r="D18" s="107"/>
      <c r="E18" s="107"/>
      <c r="F18" s="107"/>
      <c r="G18" s="107"/>
      <c r="H18" s="107"/>
      <c r="I18" s="107"/>
      <c r="J18" s="107"/>
    </row>
    <row r="19" spans="2:11" x14ac:dyDescent="0.25">
      <c r="B19" s="44">
        <v>1</v>
      </c>
      <c r="C19" s="104" t="s">
        <v>8</v>
      </c>
      <c r="D19" s="104"/>
      <c r="E19" s="104"/>
      <c r="F19" s="104"/>
      <c r="G19" s="104"/>
      <c r="H19" s="104"/>
      <c r="I19" s="106" t="s">
        <v>142</v>
      </c>
      <c r="J19" s="106"/>
    </row>
    <row r="20" spans="2:11" x14ac:dyDescent="0.25">
      <c r="B20" s="44">
        <v>2</v>
      </c>
      <c r="C20" s="104" t="s">
        <v>29</v>
      </c>
      <c r="D20" s="104"/>
      <c r="E20" s="104"/>
      <c r="F20" s="104"/>
      <c r="G20" s="104"/>
      <c r="H20" s="104"/>
      <c r="I20" s="106" t="s">
        <v>147</v>
      </c>
      <c r="J20" s="106"/>
    </row>
    <row r="21" spans="2:11" x14ac:dyDescent="0.25">
      <c r="B21" s="44">
        <v>3</v>
      </c>
      <c r="C21" s="104" t="s">
        <v>30</v>
      </c>
      <c r="D21" s="104"/>
      <c r="E21" s="104"/>
      <c r="F21" s="104"/>
      <c r="G21" s="104"/>
      <c r="H21" s="104"/>
      <c r="I21" s="109">
        <v>1743.69</v>
      </c>
      <c r="J21" s="106"/>
    </row>
    <row r="22" spans="2:11" x14ac:dyDescent="0.25">
      <c r="B22" s="44">
        <v>4</v>
      </c>
      <c r="C22" s="104" t="s">
        <v>9</v>
      </c>
      <c r="D22" s="104"/>
      <c r="E22" s="104"/>
      <c r="F22" s="104"/>
      <c r="G22" s="104"/>
      <c r="H22" s="104"/>
      <c r="I22" s="110" t="s">
        <v>148</v>
      </c>
      <c r="J22" s="110"/>
    </row>
    <row r="23" spans="2:11" x14ac:dyDescent="0.25">
      <c r="B23" s="44">
        <v>5</v>
      </c>
      <c r="C23" s="104" t="s">
        <v>10</v>
      </c>
      <c r="D23" s="104"/>
      <c r="E23" s="104"/>
      <c r="F23" s="104"/>
      <c r="G23" s="104"/>
      <c r="H23" s="104"/>
      <c r="I23" s="108">
        <v>45658</v>
      </c>
      <c r="J23" s="106"/>
    </row>
    <row r="24" spans="2:11" x14ac:dyDescent="0.25">
      <c r="B24" s="96"/>
      <c r="C24" s="96"/>
      <c r="D24" s="96"/>
      <c r="E24" s="96"/>
      <c r="F24" s="96"/>
      <c r="G24" s="96"/>
      <c r="H24" s="96"/>
      <c r="I24" s="96"/>
      <c r="J24" s="96"/>
    </row>
    <row r="25" spans="2:11" x14ac:dyDescent="0.25">
      <c r="B25" s="111" t="s">
        <v>31</v>
      </c>
      <c r="C25" s="111"/>
      <c r="D25" s="111"/>
      <c r="E25" s="111"/>
      <c r="F25" s="111"/>
      <c r="G25" s="111"/>
      <c r="H25" s="111"/>
      <c r="I25" s="111"/>
      <c r="J25" s="111"/>
    </row>
    <row r="26" spans="2:11" x14ac:dyDescent="0.25">
      <c r="B26" s="45">
        <v>1</v>
      </c>
      <c r="C26" s="110" t="s">
        <v>32</v>
      </c>
      <c r="D26" s="110"/>
      <c r="E26" s="110"/>
      <c r="F26" s="110"/>
      <c r="G26" s="110"/>
      <c r="H26" s="110"/>
      <c r="I26" s="45" t="s">
        <v>19</v>
      </c>
      <c r="J26" s="45" t="s">
        <v>33</v>
      </c>
    </row>
    <row r="27" spans="2:11" x14ac:dyDescent="0.25">
      <c r="B27" s="45" t="s">
        <v>1</v>
      </c>
      <c r="C27" s="104" t="s">
        <v>11</v>
      </c>
      <c r="D27" s="104"/>
      <c r="E27" s="104"/>
      <c r="F27" s="104"/>
      <c r="G27" s="104"/>
      <c r="H27" s="104"/>
      <c r="I27" s="46"/>
      <c r="J27" s="47">
        <f>I21</f>
        <v>1743.69</v>
      </c>
    </row>
    <row r="28" spans="2:11" x14ac:dyDescent="0.25">
      <c r="B28" s="45" t="s">
        <v>2</v>
      </c>
      <c r="C28" s="104" t="s">
        <v>34</v>
      </c>
      <c r="D28" s="104"/>
      <c r="E28" s="104"/>
      <c r="F28" s="104"/>
      <c r="G28" s="104"/>
      <c r="H28" s="104"/>
      <c r="I28" s="48"/>
      <c r="J28" s="47">
        <v>0</v>
      </c>
    </row>
    <row r="29" spans="2:11" x14ac:dyDescent="0.25">
      <c r="B29" s="45" t="s">
        <v>3</v>
      </c>
      <c r="C29" s="104" t="s">
        <v>35</v>
      </c>
      <c r="D29" s="104"/>
      <c r="E29" s="104"/>
      <c r="F29" s="104"/>
      <c r="G29" s="104"/>
      <c r="H29" s="104"/>
      <c r="I29" s="48"/>
      <c r="J29" s="47">
        <v>0</v>
      </c>
    </row>
    <row r="30" spans="2:11" x14ac:dyDescent="0.25">
      <c r="B30" s="45" t="s">
        <v>4</v>
      </c>
      <c r="C30" s="104" t="s">
        <v>36</v>
      </c>
      <c r="D30" s="104"/>
      <c r="E30" s="104"/>
      <c r="F30" s="104"/>
      <c r="G30" s="104"/>
      <c r="H30" s="104"/>
      <c r="I30" s="48"/>
      <c r="J30" s="47">
        <v>0</v>
      </c>
      <c r="K30" s="43"/>
    </row>
    <row r="31" spans="2:11" x14ac:dyDescent="0.25">
      <c r="B31" s="45" t="s">
        <v>12</v>
      </c>
      <c r="C31" s="104" t="s">
        <v>37</v>
      </c>
      <c r="D31" s="104"/>
      <c r="E31" s="104"/>
      <c r="F31" s="104"/>
      <c r="G31" s="104"/>
      <c r="H31" s="104"/>
      <c r="I31" s="49"/>
      <c r="J31" s="47">
        <v>0</v>
      </c>
    </row>
    <row r="32" spans="2:11" x14ac:dyDescent="0.25">
      <c r="B32" s="45" t="s">
        <v>13</v>
      </c>
      <c r="C32" s="104" t="s">
        <v>126</v>
      </c>
      <c r="D32" s="104"/>
      <c r="E32" s="104"/>
      <c r="F32" s="104"/>
      <c r="G32" s="104"/>
      <c r="H32" s="104"/>
      <c r="I32" s="48"/>
      <c r="J32" s="47">
        <f>TRUNC(J27*I32,2)</f>
        <v>0</v>
      </c>
    </row>
    <row r="33" spans="2:11" x14ac:dyDescent="0.25">
      <c r="B33" s="110" t="s">
        <v>38</v>
      </c>
      <c r="C33" s="110"/>
      <c r="D33" s="110"/>
      <c r="E33" s="110"/>
      <c r="F33" s="110"/>
      <c r="G33" s="110"/>
      <c r="H33" s="110"/>
      <c r="I33" s="110"/>
      <c r="J33" s="50">
        <f>SUM(J27:J32)</f>
        <v>1743.69</v>
      </c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1"/>
    </row>
    <row r="35" spans="2:11" x14ac:dyDescent="0.25">
      <c r="B35" s="111" t="s">
        <v>39</v>
      </c>
      <c r="C35" s="111"/>
      <c r="D35" s="111"/>
      <c r="E35" s="111"/>
      <c r="F35" s="111"/>
      <c r="G35" s="111"/>
      <c r="H35" s="111"/>
      <c r="I35" s="111"/>
      <c r="J35" s="111"/>
    </row>
    <row r="36" spans="2:11" x14ac:dyDescent="0.25">
      <c r="B36" s="112" t="s">
        <v>40</v>
      </c>
      <c r="C36" s="112"/>
      <c r="D36" s="112"/>
      <c r="E36" s="112"/>
      <c r="F36" s="112"/>
      <c r="G36" s="112"/>
      <c r="H36" s="112"/>
      <c r="I36" s="51" t="s">
        <v>19</v>
      </c>
      <c r="J36" s="51" t="s">
        <v>33</v>
      </c>
    </row>
    <row r="37" spans="2:11" x14ac:dyDescent="0.25">
      <c r="B37" s="45" t="s">
        <v>1</v>
      </c>
      <c r="C37" s="104" t="s">
        <v>41</v>
      </c>
      <c r="D37" s="104"/>
      <c r="E37" s="104"/>
      <c r="F37" s="104"/>
      <c r="G37" s="104"/>
      <c r="H37" s="104"/>
      <c r="I37" s="52">
        <v>8.3333000000000004E-2</v>
      </c>
      <c r="J37" s="47">
        <f>TRUNC($J$33*I37,2)</f>
        <v>145.30000000000001</v>
      </c>
      <c r="K37" s="41"/>
    </row>
    <row r="38" spans="2:11" ht="37.5" customHeight="1" x14ac:dyDescent="0.25">
      <c r="B38" s="45" t="s">
        <v>2</v>
      </c>
      <c r="C38" s="104" t="s">
        <v>42</v>
      </c>
      <c r="D38" s="104"/>
      <c r="E38" s="104"/>
      <c r="F38" s="104"/>
      <c r="G38" s="104"/>
      <c r="H38" s="104"/>
      <c r="I38" s="53">
        <v>0.121</v>
      </c>
      <c r="J38" s="47">
        <f>TRUNC($J$33*I38,2)</f>
        <v>210.98</v>
      </c>
      <c r="K38" s="41"/>
    </row>
    <row r="39" spans="2:11" x14ac:dyDescent="0.25">
      <c r="B39" s="110" t="s">
        <v>43</v>
      </c>
      <c r="C39" s="110"/>
      <c r="D39" s="110"/>
      <c r="E39" s="110"/>
      <c r="F39" s="110"/>
      <c r="G39" s="110"/>
      <c r="H39" s="110"/>
      <c r="I39" s="54">
        <f>SUM(I37:I38)</f>
        <v>0.20433299999999999</v>
      </c>
      <c r="J39" s="50">
        <f>SUM(J37:J38)</f>
        <v>356.28</v>
      </c>
      <c r="K39" s="42"/>
    </row>
    <row r="40" spans="2:11" x14ac:dyDescent="0.25">
      <c r="B40" s="92"/>
      <c r="C40" s="93"/>
      <c r="D40" s="93"/>
      <c r="E40" s="93"/>
      <c r="F40" s="93"/>
      <c r="G40" s="93"/>
      <c r="H40" s="93"/>
      <c r="I40" s="93"/>
      <c r="J40" s="93"/>
    </row>
    <row r="41" spans="2:11" x14ac:dyDescent="0.25">
      <c r="B41" s="112" t="s">
        <v>44</v>
      </c>
      <c r="C41" s="112"/>
      <c r="D41" s="112"/>
      <c r="E41" s="112"/>
      <c r="F41" s="112"/>
      <c r="G41" s="112"/>
      <c r="H41" s="112"/>
      <c r="I41" s="51" t="s">
        <v>19</v>
      </c>
      <c r="J41" s="51" t="s">
        <v>33</v>
      </c>
    </row>
    <row r="42" spans="2:11" x14ac:dyDescent="0.25">
      <c r="B42" s="45" t="s">
        <v>1</v>
      </c>
      <c r="C42" s="104" t="s">
        <v>45</v>
      </c>
      <c r="D42" s="104"/>
      <c r="E42" s="104"/>
      <c r="F42" s="104"/>
      <c r="G42" s="104"/>
      <c r="H42" s="104"/>
      <c r="I42" s="52">
        <v>0.2</v>
      </c>
      <c r="J42" s="47">
        <f>TRUNC(($J$33+$J$39)*$I$42,2)</f>
        <v>419.99</v>
      </c>
    </row>
    <row r="43" spans="2:11" x14ac:dyDescent="0.25">
      <c r="B43" s="45" t="s">
        <v>2</v>
      </c>
      <c r="C43" s="104" t="s">
        <v>46</v>
      </c>
      <c r="D43" s="104"/>
      <c r="E43" s="104"/>
      <c r="F43" s="104"/>
      <c r="G43" s="104"/>
      <c r="H43" s="104"/>
      <c r="I43" s="52">
        <v>2.5000000000000001E-2</v>
      </c>
      <c r="J43" s="47">
        <f>TRUNC(($J$33+$J$39)*$I$43,2)</f>
        <v>52.49</v>
      </c>
    </row>
    <row r="44" spans="2:11" x14ac:dyDescent="0.25">
      <c r="B44" s="45" t="s">
        <v>3</v>
      </c>
      <c r="C44" s="104" t="s">
        <v>47</v>
      </c>
      <c r="D44" s="104"/>
      <c r="E44" s="104"/>
      <c r="F44" s="104"/>
      <c r="G44" s="104"/>
      <c r="H44" s="104"/>
      <c r="I44" s="52">
        <v>0.03</v>
      </c>
      <c r="J44" s="47">
        <f>TRUNC(($J$33+$J$39)*$I$44,2)</f>
        <v>62.99</v>
      </c>
    </row>
    <row r="45" spans="2:11" x14ac:dyDescent="0.25">
      <c r="B45" s="45" t="s">
        <v>4</v>
      </c>
      <c r="C45" s="104" t="s">
        <v>48</v>
      </c>
      <c r="D45" s="104"/>
      <c r="E45" s="104"/>
      <c r="F45" s="104"/>
      <c r="G45" s="104"/>
      <c r="H45" s="104"/>
      <c r="I45" s="52">
        <v>1.4999999999999999E-2</v>
      </c>
      <c r="J45" s="47">
        <f>TRUNC(($J$33+$J$39)*$I$45,2)</f>
        <v>31.49</v>
      </c>
    </row>
    <row r="46" spans="2:11" x14ac:dyDescent="0.25">
      <c r="B46" s="45" t="s">
        <v>12</v>
      </c>
      <c r="C46" s="104" t="s">
        <v>49</v>
      </c>
      <c r="D46" s="104"/>
      <c r="E46" s="104"/>
      <c r="F46" s="104"/>
      <c r="G46" s="104"/>
      <c r="H46" s="104"/>
      <c r="I46" s="52">
        <v>0.01</v>
      </c>
      <c r="J46" s="47">
        <f>TRUNC(($J$33+$J$39)*$I$46,2)</f>
        <v>20.99</v>
      </c>
    </row>
    <row r="47" spans="2:11" x14ac:dyDescent="0.25">
      <c r="B47" s="45" t="s">
        <v>13</v>
      </c>
      <c r="C47" s="104" t="s">
        <v>50</v>
      </c>
      <c r="D47" s="104"/>
      <c r="E47" s="104"/>
      <c r="F47" s="104"/>
      <c r="G47" s="104"/>
      <c r="H47" s="104"/>
      <c r="I47" s="52">
        <v>6.0000000000000001E-3</v>
      </c>
      <c r="J47" s="47">
        <f>TRUNC(($J$33+$J$39)*$I$47,2)</f>
        <v>12.59</v>
      </c>
    </row>
    <row r="48" spans="2:11" x14ac:dyDescent="0.25">
      <c r="B48" s="45" t="s">
        <v>14</v>
      </c>
      <c r="C48" s="104" t="s">
        <v>51</v>
      </c>
      <c r="D48" s="104"/>
      <c r="E48" s="104"/>
      <c r="F48" s="104"/>
      <c r="G48" s="104"/>
      <c r="H48" s="104"/>
      <c r="I48" s="52">
        <v>2E-3</v>
      </c>
      <c r="J48" s="47">
        <f>TRUNC(($J$33+$J$39)*$I$48,2)</f>
        <v>4.1900000000000004</v>
      </c>
    </row>
    <row r="49" spans="2:10" x14ac:dyDescent="0.25">
      <c r="B49" s="45" t="s">
        <v>15</v>
      </c>
      <c r="C49" s="104" t="s">
        <v>52</v>
      </c>
      <c r="D49" s="104"/>
      <c r="E49" s="104"/>
      <c r="F49" s="104"/>
      <c r="G49" s="104"/>
      <c r="H49" s="104"/>
      <c r="I49" s="52">
        <v>0.08</v>
      </c>
      <c r="J49" s="47">
        <f>TRUNC(($J$33+$J$39)*$I$49,2)</f>
        <v>167.99</v>
      </c>
    </row>
    <row r="50" spans="2:10" x14ac:dyDescent="0.25">
      <c r="B50" s="110" t="s">
        <v>53</v>
      </c>
      <c r="C50" s="110"/>
      <c r="D50" s="110"/>
      <c r="E50" s="110"/>
      <c r="F50" s="110"/>
      <c r="G50" s="110"/>
      <c r="H50" s="110"/>
      <c r="I50" s="54">
        <f>SUM(I42:I49)</f>
        <v>0.36800000000000005</v>
      </c>
      <c r="J50" s="50">
        <f>SUM(J42:J49)</f>
        <v>772.72000000000014</v>
      </c>
    </row>
    <row r="51" spans="2:10" x14ac:dyDescent="0.25">
      <c r="B51" s="117"/>
      <c r="C51" s="117"/>
      <c r="D51" s="117"/>
      <c r="E51" s="117"/>
      <c r="F51" s="117"/>
      <c r="G51" s="117"/>
      <c r="H51" s="117"/>
      <c r="I51" s="117"/>
      <c r="J51" s="118"/>
    </row>
    <row r="52" spans="2:10" x14ac:dyDescent="0.25">
      <c r="B52" s="112" t="s">
        <v>54</v>
      </c>
      <c r="C52" s="112"/>
      <c r="D52" s="112"/>
      <c r="E52" s="112"/>
      <c r="F52" s="112"/>
      <c r="G52" s="112"/>
      <c r="H52" s="112"/>
      <c r="I52" s="56"/>
      <c r="J52" s="51" t="s">
        <v>33</v>
      </c>
    </row>
    <row r="53" spans="2:10" x14ac:dyDescent="0.25">
      <c r="B53" s="45" t="s">
        <v>1</v>
      </c>
      <c r="C53" s="113" t="s">
        <v>127</v>
      </c>
      <c r="D53" s="113"/>
      <c r="E53" s="113"/>
      <c r="F53" s="113"/>
      <c r="G53" s="113"/>
      <c r="H53" s="113"/>
      <c r="I53" s="44" t="s">
        <v>55</v>
      </c>
      <c r="J53" s="57">
        <f>TRUNC((5.5*2*22)-(6%*J27),2)</f>
        <v>137.37</v>
      </c>
    </row>
    <row r="54" spans="2:10" x14ac:dyDescent="0.25">
      <c r="B54" s="45" t="s">
        <v>2</v>
      </c>
      <c r="C54" s="113" t="s">
        <v>139</v>
      </c>
      <c r="D54" s="113"/>
      <c r="E54" s="113"/>
      <c r="F54" s="113"/>
      <c r="G54" s="113"/>
      <c r="H54" s="113"/>
      <c r="I54" s="44" t="s">
        <v>55</v>
      </c>
      <c r="J54" s="57">
        <f>44.3*22</f>
        <v>974.59999999999991</v>
      </c>
    </row>
    <row r="55" spans="2:10" x14ac:dyDescent="0.25">
      <c r="B55" s="45" t="s">
        <v>3</v>
      </c>
      <c r="C55" s="114" t="s">
        <v>120</v>
      </c>
      <c r="D55" s="115"/>
      <c r="E55" s="115"/>
      <c r="F55" s="115"/>
      <c r="G55" s="115"/>
      <c r="H55" s="116"/>
      <c r="I55" s="44" t="s">
        <v>55</v>
      </c>
      <c r="J55" s="57">
        <v>15</v>
      </c>
    </row>
    <row r="56" spans="2:10" x14ac:dyDescent="0.25">
      <c r="B56" s="45" t="s">
        <v>4</v>
      </c>
      <c r="C56" s="113" t="s">
        <v>119</v>
      </c>
      <c r="D56" s="113"/>
      <c r="E56" s="113"/>
      <c r="F56" s="113"/>
      <c r="G56" s="113"/>
      <c r="H56" s="113"/>
      <c r="I56" s="44" t="s">
        <v>55</v>
      </c>
      <c r="J56" s="57">
        <v>200</v>
      </c>
    </row>
    <row r="57" spans="2:10" x14ac:dyDescent="0.25">
      <c r="B57" s="45" t="s">
        <v>12</v>
      </c>
      <c r="C57" s="114" t="s">
        <v>56</v>
      </c>
      <c r="D57" s="115"/>
      <c r="E57" s="115"/>
      <c r="F57" s="115"/>
      <c r="G57" s="115"/>
      <c r="H57" s="116"/>
      <c r="I57" s="44" t="s">
        <v>55</v>
      </c>
      <c r="J57" s="57">
        <v>3.61</v>
      </c>
    </row>
    <row r="58" spans="2:10" x14ac:dyDescent="0.25">
      <c r="B58" s="45" t="s">
        <v>13</v>
      </c>
      <c r="C58" s="113" t="s">
        <v>129</v>
      </c>
      <c r="D58" s="113"/>
      <c r="E58" s="113"/>
      <c r="F58" s="113"/>
      <c r="G58" s="113"/>
      <c r="H58" s="113"/>
      <c r="I58" s="44" t="s">
        <v>55</v>
      </c>
      <c r="J58" s="57">
        <v>13.34</v>
      </c>
    </row>
    <row r="59" spans="2:10" x14ac:dyDescent="0.25">
      <c r="B59" s="110" t="s">
        <v>57</v>
      </c>
      <c r="C59" s="110"/>
      <c r="D59" s="110"/>
      <c r="E59" s="110"/>
      <c r="F59" s="110"/>
      <c r="G59" s="110"/>
      <c r="H59" s="110"/>
      <c r="I59" s="110"/>
      <c r="J59" s="50">
        <f>SUM(J53:J58)</f>
        <v>1343.9199999999996</v>
      </c>
    </row>
    <row r="60" spans="2:10" x14ac:dyDescent="0.25">
      <c r="B60" s="117"/>
      <c r="C60" s="117"/>
      <c r="D60" s="117"/>
      <c r="E60" s="117"/>
      <c r="F60" s="117"/>
      <c r="G60" s="117"/>
      <c r="H60" s="117"/>
      <c r="I60" s="117"/>
      <c r="J60" s="118"/>
    </row>
    <row r="61" spans="2:10" x14ac:dyDescent="0.25">
      <c r="B61" s="107" t="s">
        <v>58</v>
      </c>
      <c r="C61" s="107"/>
      <c r="D61" s="107"/>
      <c r="E61" s="107"/>
      <c r="F61" s="107"/>
      <c r="G61" s="107"/>
      <c r="H61" s="107"/>
      <c r="I61" s="107"/>
      <c r="J61" s="107"/>
    </row>
    <row r="62" spans="2:10" x14ac:dyDescent="0.25">
      <c r="B62" s="110" t="s">
        <v>59</v>
      </c>
      <c r="C62" s="110"/>
      <c r="D62" s="110"/>
      <c r="E62" s="110"/>
      <c r="F62" s="110"/>
      <c r="G62" s="110"/>
      <c r="H62" s="110"/>
      <c r="I62" s="110"/>
      <c r="J62" s="45" t="s">
        <v>33</v>
      </c>
    </row>
    <row r="63" spans="2:10" x14ac:dyDescent="0.25">
      <c r="B63" s="45" t="s">
        <v>60</v>
      </c>
      <c r="C63" s="104" t="s">
        <v>61</v>
      </c>
      <c r="D63" s="104"/>
      <c r="E63" s="104"/>
      <c r="F63" s="104"/>
      <c r="G63" s="104"/>
      <c r="H63" s="104"/>
      <c r="I63" s="104"/>
      <c r="J63" s="47">
        <f>J39</f>
        <v>356.28</v>
      </c>
    </row>
    <row r="64" spans="2:10" x14ac:dyDescent="0.25">
      <c r="B64" s="45" t="s">
        <v>62</v>
      </c>
      <c r="C64" s="104" t="s">
        <v>63</v>
      </c>
      <c r="D64" s="104"/>
      <c r="E64" s="104"/>
      <c r="F64" s="104"/>
      <c r="G64" s="104"/>
      <c r="H64" s="104"/>
      <c r="I64" s="104"/>
      <c r="J64" s="47">
        <f>J50</f>
        <v>772.72000000000014</v>
      </c>
    </row>
    <row r="65" spans="2:10" x14ac:dyDescent="0.25">
      <c r="B65" s="45" t="s">
        <v>64</v>
      </c>
      <c r="C65" s="104" t="s">
        <v>17</v>
      </c>
      <c r="D65" s="104"/>
      <c r="E65" s="104"/>
      <c r="F65" s="104"/>
      <c r="G65" s="104"/>
      <c r="H65" s="104"/>
      <c r="I65" s="104"/>
      <c r="J65" s="47">
        <f>J59</f>
        <v>1343.9199999999996</v>
      </c>
    </row>
    <row r="66" spans="2:10" x14ac:dyDescent="0.25">
      <c r="B66" s="110" t="s">
        <v>65</v>
      </c>
      <c r="C66" s="110"/>
      <c r="D66" s="110"/>
      <c r="E66" s="110"/>
      <c r="F66" s="110"/>
      <c r="G66" s="110"/>
      <c r="H66" s="110"/>
      <c r="I66" s="110"/>
      <c r="J66" s="50">
        <f>SUM(J63:J65)</f>
        <v>2472.9199999999996</v>
      </c>
    </row>
    <row r="67" spans="2:10" x14ac:dyDescent="0.25">
      <c r="B67" s="119"/>
      <c r="C67" s="120"/>
      <c r="D67" s="120"/>
      <c r="E67" s="120"/>
      <c r="F67" s="120"/>
      <c r="G67" s="120"/>
      <c r="H67" s="120"/>
      <c r="I67" s="120"/>
      <c r="J67" s="120"/>
    </row>
    <row r="68" spans="2:10" x14ac:dyDescent="0.25">
      <c r="B68" s="111" t="s">
        <v>66</v>
      </c>
      <c r="C68" s="111"/>
      <c r="D68" s="111"/>
      <c r="E68" s="111"/>
      <c r="F68" s="111"/>
      <c r="G68" s="111"/>
      <c r="H68" s="111"/>
      <c r="I68" s="111"/>
      <c r="J68" s="111"/>
    </row>
    <row r="69" spans="2:10" x14ac:dyDescent="0.25">
      <c r="B69" s="45">
        <v>3</v>
      </c>
      <c r="C69" s="110" t="s">
        <v>67</v>
      </c>
      <c r="D69" s="110"/>
      <c r="E69" s="110"/>
      <c r="F69" s="110"/>
      <c r="G69" s="110"/>
      <c r="H69" s="110"/>
      <c r="I69" s="45" t="s">
        <v>19</v>
      </c>
      <c r="J69" s="45" t="s">
        <v>33</v>
      </c>
    </row>
    <row r="70" spans="2:10" x14ac:dyDescent="0.25">
      <c r="B70" s="45" t="s">
        <v>1</v>
      </c>
      <c r="C70" s="104" t="s">
        <v>68</v>
      </c>
      <c r="D70" s="104"/>
      <c r="E70" s="104"/>
      <c r="F70" s="104"/>
      <c r="G70" s="104"/>
      <c r="H70" s="104"/>
      <c r="I70" s="52">
        <f>(1/12)*5%</f>
        <v>4.1666666666666666E-3</v>
      </c>
      <c r="J70" s="47">
        <f>TRUNC(I70*$J$33,2)</f>
        <v>7.26</v>
      </c>
    </row>
    <row r="71" spans="2:10" x14ac:dyDescent="0.25">
      <c r="B71" s="45" t="s">
        <v>2</v>
      </c>
      <c r="C71" s="104" t="s">
        <v>69</v>
      </c>
      <c r="D71" s="104"/>
      <c r="E71" s="104"/>
      <c r="F71" s="104"/>
      <c r="G71" s="104"/>
      <c r="H71" s="104"/>
      <c r="I71" s="52">
        <f>I49*I70</f>
        <v>3.3333333333333332E-4</v>
      </c>
      <c r="J71" s="47">
        <f>TRUNC(I71*$J$33,2)</f>
        <v>0.57999999999999996</v>
      </c>
    </row>
    <row r="72" spans="2:10" x14ac:dyDescent="0.25">
      <c r="B72" s="45" t="s">
        <v>3</v>
      </c>
      <c r="C72" s="104" t="s">
        <v>70</v>
      </c>
      <c r="D72" s="104"/>
      <c r="E72" s="104"/>
      <c r="F72" s="104"/>
      <c r="G72" s="104"/>
      <c r="H72" s="104"/>
      <c r="I72" s="52">
        <f>((7/30)/12)</f>
        <v>1.9444444444444445E-2</v>
      </c>
      <c r="J72" s="47">
        <f t="shared" ref="J72:J73" si="0">TRUNC(I72*$J$33,2)</f>
        <v>33.9</v>
      </c>
    </row>
    <row r="73" spans="2:10" x14ac:dyDescent="0.25">
      <c r="B73" s="45" t="s">
        <v>4</v>
      </c>
      <c r="C73" s="104" t="s">
        <v>71</v>
      </c>
      <c r="D73" s="104"/>
      <c r="E73" s="104"/>
      <c r="F73" s="104"/>
      <c r="G73" s="104"/>
      <c r="H73" s="104"/>
      <c r="I73" s="53">
        <f>I50*I72</f>
        <v>7.1555555555555565E-3</v>
      </c>
      <c r="J73" s="47">
        <f t="shared" si="0"/>
        <v>12.47</v>
      </c>
    </row>
    <row r="74" spans="2:10" x14ac:dyDescent="0.25">
      <c r="B74" s="45" t="s">
        <v>12</v>
      </c>
      <c r="C74" s="104" t="s">
        <v>118</v>
      </c>
      <c r="D74" s="104"/>
      <c r="E74" s="104"/>
      <c r="F74" s="104"/>
      <c r="G74" s="104"/>
      <c r="H74" s="104"/>
      <c r="I74" s="52">
        <v>0.04</v>
      </c>
      <c r="J74" s="47">
        <f>TRUNC(I74*$J$33,2)</f>
        <v>69.739999999999995</v>
      </c>
    </row>
    <row r="75" spans="2:10" x14ac:dyDescent="0.25">
      <c r="B75" s="110" t="s">
        <v>72</v>
      </c>
      <c r="C75" s="110"/>
      <c r="D75" s="110"/>
      <c r="E75" s="110"/>
      <c r="F75" s="110"/>
      <c r="G75" s="110"/>
      <c r="H75" s="110"/>
      <c r="I75" s="54">
        <f>SUM(I70:I74)</f>
        <v>7.1099999999999997E-2</v>
      </c>
      <c r="J75" s="50">
        <f>SUM(J70:J74)</f>
        <v>123.94999999999999</v>
      </c>
    </row>
    <row r="76" spans="2:10" x14ac:dyDescent="0.25">
      <c r="B76" s="121"/>
      <c r="C76" s="122"/>
      <c r="D76" s="122"/>
      <c r="E76" s="122"/>
      <c r="F76" s="122"/>
      <c r="G76" s="122"/>
      <c r="H76" s="122"/>
      <c r="I76" s="122"/>
      <c r="J76" s="122"/>
    </row>
    <row r="77" spans="2:10" x14ac:dyDescent="0.25">
      <c r="B77" s="111" t="s">
        <v>73</v>
      </c>
      <c r="C77" s="111"/>
      <c r="D77" s="111"/>
      <c r="E77" s="111"/>
      <c r="F77" s="111"/>
      <c r="G77" s="111"/>
      <c r="H77" s="111"/>
      <c r="I77" s="111"/>
      <c r="J77" s="111"/>
    </row>
    <row r="78" spans="2:10" x14ac:dyDescent="0.25">
      <c r="B78" s="110" t="s">
        <v>74</v>
      </c>
      <c r="C78" s="110"/>
      <c r="D78" s="110"/>
      <c r="E78" s="110"/>
      <c r="F78" s="110"/>
      <c r="G78" s="110"/>
      <c r="H78" s="110"/>
      <c r="I78" s="45" t="s">
        <v>19</v>
      </c>
      <c r="J78" s="45" t="s">
        <v>33</v>
      </c>
    </row>
    <row r="79" spans="2:10" x14ac:dyDescent="0.25">
      <c r="B79" s="45" t="s">
        <v>1</v>
      </c>
      <c r="C79" s="104" t="s">
        <v>75</v>
      </c>
      <c r="D79" s="104"/>
      <c r="E79" s="104"/>
      <c r="F79" s="104"/>
      <c r="G79" s="104"/>
      <c r="H79" s="104"/>
      <c r="I79" s="52">
        <f>(1/12/12)+(1/12/12)+(1/12/12/3)</f>
        <v>1.6203703703703703E-2</v>
      </c>
      <c r="J79" s="47">
        <f>TRUNC(($J$33)*I79,2)</f>
        <v>28.25</v>
      </c>
    </row>
    <row r="80" spans="2:10" x14ac:dyDescent="0.25">
      <c r="B80" s="45" t="s">
        <v>2</v>
      </c>
      <c r="C80" s="104" t="s">
        <v>76</v>
      </c>
      <c r="D80" s="104"/>
      <c r="E80" s="104"/>
      <c r="F80" s="104"/>
      <c r="G80" s="104"/>
      <c r="H80" s="104"/>
      <c r="I80" s="52">
        <f>((1/30))/12</f>
        <v>2.7777777777777779E-3</v>
      </c>
      <c r="J80" s="47">
        <f t="shared" ref="J80:J84" si="1">TRUNC(($J$33)*I80,2)</f>
        <v>4.84</v>
      </c>
    </row>
    <row r="81" spans="2:10" x14ac:dyDescent="0.25">
      <c r="B81" s="45" t="s">
        <v>3</v>
      </c>
      <c r="C81" s="104" t="s">
        <v>77</v>
      </c>
      <c r="D81" s="104"/>
      <c r="E81" s="104"/>
      <c r="F81" s="104"/>
      <c r="G81" s="104"/>
      <c r="H81" s="104"/>
      <c r="I81" s="52">
        <f>((5/30)/12)*1.5%</f>
        <v>2.0833333333333332E-4</v>
      </c>
      <c r="J81" s="47">
        <f t="shared" si="1"/>
        <v>0.36</v>
      </c>
    </row>
    <row r="82" spans="2:10" x14ac:dyDescent="0.25">
      <c r="B82" s="45" t="s">
        <v>4</v>
      </c>
      <c r="C82" s="104" t="s">
        <v>78</v>
      </c>
      <c r="D82" s="104"/>
      <c r="E82" s="104"/>
      <c r="F82" s="104"/>
      <c r="G82" s="104"/>
      <c r="H82" s="104"/>
      <c r="I82" s="52">
        <f>((15/30)/12)*8%</f>
        <v>3.3333333333333331E-3</v>
      </c>
      <c r="J82" s="47">
        <f t="shared" si="1"/>
        <v>5.81</v>
      </c>
    </row>
    <row r="83" spans="2:10" x14ac:dyDescent="0.25">
      <c r="B83" s="45" t="s">
        <v>12</v>
      </c>
      <c r="C83" s="104" t="s">
        <v>79</v>
      </c>
      <c r="D83" s="104"/>
      <c r="E83" s="104"/>
      <c r="F83" s="104"/>
      <c r="G83" s="104"/>
      <c r="H83" s="104"/>
      <c r="I83" s="52">
        <f>(((4*8.33%)+(4*2.78%))/12)*2%</f>
        <v>7.4066666666666671E-4</v>
      </c>
      <c r="J83" s="47">
        <f t="shared" si="1"/>
        <v>1.29</v>
      </c>
    </row>
    <row r="84" spans="2:10" x14ac:dyDescent="0.25">
      <c r="B84" s="45" t="s">
        <v>13</v>
      </c>
      <c r="C84" s="104" t="s">
        <v>80</v>
      </c>
      <c r="D84" s="104"/>
      <c r="E84" s="104"/>
      <c r="F84" s="104"/>
      <c r="G84" s="104"/>
      <c r="H84" s="104"/>
      <c r="I84" s="52">
        <v>0</v>
      </c>
      <c r="J84" s="47">
        <f t="shared" si="1"/>
        <v>0</v>
      </c>
    </row>
    <row r="85" spans="2:10" x14ac:dyDescent="0.25">
      <c r="B85" s="110" t="s">
        <v>81</v>
      </c>
      <c r="C85" s="110"/>
      <c r="D85" s="110"/>
      <c r="E85" s="110"/>
      <c r="F85" s="110"/>
      <c r="G85" s="110"/>
      <c r="H85" s="110"/>
      <c r="I85" s="54">
        <f>SUM(I79:I84)</f>
        <v>2.3263814814814817E-2</v>
      </c>
      <c r="J85" s="50">
        <f>SUM(J79:J84)</f>
        <v>40.550000000000004</v>
      </c>
    </row>
    <row r="86" spans="2:10" x14ac:dyDescent="0.25">
      <c r="B86" s="81"/>
      <c r="C86" s="123"/>
      <c r="D86" s="123"/>
      <c r="E86" s="123"/>
      <c r="F86" s="123"/>
      <c r="G86" s="123"/>
      <c r="H86" s="123"/>
      <c r="I86" s="123"/>
      <c r="J86" s="123"/>
    </row>
    <row r="87" spans="2:10" x14ac:dyDescent="0.25">
      <c r="B87" s="110" t="s">
        <v>82</v>
      </c>
      <c r="C87" s="110"/>
      <c r="D87" s="110"/>
      <c r="E87" s="110"/>
      <c r="F87" s="110"/>
      <c r="G87" s="110"/>
      <c r="H87" s="110"/>
      <c r="I87" s="45" t="s">
        <v>19</v>
      </c>
      <c r="J87" s="45" t="s">
        <v>33</v>
      </c>
    </row>
    <row r="88" spans="2:10" x14ac:dyDescent="0.25">
      <c r="B88" s="45" t="s">
        <v>1</v>
      </c>
      <c r="C88" s="124" t="s">
        <v>83</v>
      </c>
      <c r="D88" s="104"/>
      <c r="E88" s="104"/>
      <c r="F88" s="104"/>
      <c r="G88" s="104"/>
      <c r="H88" s="104"/>
      <c r="I88" s="52">
        <v>0</v>
      </c>
      <c r="J88" s="47">
        <v>0</v>
      </c>
    </row>
    <row r="89" spans="2:10" x14ac:dyDescent="0.25">
      <c r="B89" s="110" t="s">
        <v>84</v>
      </c>
      <c r="C89" s="110"/>
      <c r="D89" s="110"/>
      <c r="E89" s="110"/>
      <c r="F89" s="110"/>
      <c r="G89" s="110"/>
      <c r="H89" s="110"/>
      <c r="I89" s="54">
        <v>0</v>
      </c>
      <c r="J89" s="50">
        <v>0</v>
      </c>
    </row>
    <row r="90" spans="2:10" x14ac:dyDescent="0.25">
      <c r="B90" s="79"/>
      <c r="C90" s="80"/>
      <c r="D90" s="80"/>
      <c r="E90" s="80"/>
      <c r="F90" s="80"/>
      <c r="G90" s="80"/>
      <c r="H90" s="80"/>
      <c r="I90" s="80"/>
      <c r="J90" s="80"/>
    </row>
    <row r="91" spans="2:10" x14ac:dyDescent="0.25">
      <c r="B91" s="107" t="s">
        <v>85</v>
      </c>
      <c r="C91" s="107"/>
      <c r="D91" s="107"/>
      <c r="E91" s="107"/>
      <c r="F91" s="107"/>
      <c r="G91" s="107"/>
      <c r="H91" s="107"/>
      <c r="I91" s="107"/>
      <c r="J91" s="107"/>
    </row>
    <row r="92" spans="2:10" x14ac:dyDescent="0.25">
      <c r="B92" s="110" t="s">
        <v>86</v>
      </c>
      <c r="C92" s="110"/>
      <c r="D92" s="110"/>
      <c r="E92" s="110"/>
      <c r="F92" s="110"/>
      <c r="G92" s="110"/>
      <c r="H92" s="110"/>
      <c r="I92" s="110"/>
      <c r="J92" s="45" t="s">
        <v>33</v>
      </c>
    </row>
    <row r="93" spans="2:10" x14ac:dyDescent="0.25">
      <c r="B93" s="45" t="s">
        <v>18</v>
      </c>
      <c r="C93" s="104" t="s">
        <v>87</v>
      </c>
      <c r="D93" s="104"/>
      <c r="E93" s="104"/>
      <c r="F93" s="104"/>
      <c r="G93" s="104"/>
      <c r="H93" s="104"/>
      <c r="I93" s="104"/>
      <c r="J93" s="47">
        <f>J85</f>
        <v>40.550000000000004</v>
      </c>
    </row>
    <row r="94" spans="2:10" x14ac:dyDescent="0.25">
      <c r="B94" s="45" t="s">
        <v>20</v>
      </c>
      <c r="C94" s="104" t="s">
        <v>88</v>
      </c>
      <c r="D94" s="104"/>
      <c r="E94" s="104"/>
      <c r="F94" s="104"/>
      <c r="G94" s="104"/>
      <c r="H94" s="104"/>
      <c r="I94" s="104"/>
      <c r="J94" s="47">
        <f>J89</f>
        <v>0</v>
      </c>
    </row>
    <row r="95" spans="2:10" x14ac:dyDescent="0.25">
      <c r="B95" s="110" t="s">
        <v>89</v>
      </c>
      <c r="C95" s="110"/>
      <c r="D95" s="110"/>
      <c r="E95" s="110"/>
      <c r="F95" s="110"/>
      <c r="G95" s="110"/>
      <c r="H95" s="110"/>
      <c r="I95" s="110"/>
      <c r="J95" s="50">
        <f>SUM(J93:J94)</f>
        <v>40.550000000000004</v>
      </c>
    </row>
    <row r="96" spans="2:10" x14ac:dyDescent="0.25">
      <c r="B96" s="119"/>
      <c r="C96" s="120"/>
      <c r="D96" s="120"/>
      <c r="E96" s="120"/>
      <c r="F96" s="120"/>
      <c r="G96" s="120"/>
      <c r="H96" s="120"/>
      <c r="I96" s="120"/>
      <c r="J96" s="120"/>
    </row>
    <row r="97" spans="2:14" x14ac:dyDescent="0.25">
      <c r="B97" s="111" t="s">
        <v>90</v>
      </c>
      <c r="C97" s="111"/>
      <c r="D97" s="111"/>
      <c r="E97" s="111"/>
      <c r="F97" s="111"/>
      <c r="G97" s="111"/>
      <c r="H97" s="111"/>
      <c r="I97" s="111"/>
      <c r="J97" s="111"/>
      <c r="N97" s="65"/>
    </row>
    <row r="98" spans="2:14" x14ac:dyDescent="0.25">
      <c r="B98" s="45">
        <v>5</v>
      </c>
      <c r="C98" s="110" t="s">
        <v>91</v>
      </c>
      <c r="D98" s="110"/>
      <c r="E98" s="110"/>
      <c r="F98" s="110"/>
      <c r="G98" s="110"/>
      <c r="H98" s="110"/>
      <c r="I98" s="45"/>
      <c r="J98" s="45" t="s">
        <v>33</v>
      </c>
      <c r="N98" s="65"/>
    </row>
    <row r="99" spans="2:14" x14ac:dyDescent="0.25">
      <c r="B99" s="45" t="s">
        <v>1</v>
      </c>
      <c r="C99" s="113" t="s">
        <v>130</v>
      </c>
      <c r="D99" s="113"/>
      <c r="E99" s="113"/>
      <c r="F99" s="113"/>
      <c r="G99" s="113"/>
      <c r="H99" s="113"/>
      <c r="I99" s="52">
        <v>0.04</v>
      </c>
      <c r="J99" s="47">
        <v>200</v>
      </c>
      <c r="N99" s="65"/>
    </row>
    <row r="100" spans="2:14" x14ac:dyDescent="0.25">
      <c r="B100" s="45" t="s">
        <v>2</v>
      </c>
      <c r="C100" s="113" t="s">
        <v>149</v>
      </c>
      <c r="D100" s="113"/>
      <c r="E100" s="113"/>
      <c r="F100" s="113"/>
      <c r="G100" s="113"/>
      <c r="H100" s="113"/>
      <c r="I100" s="52">
        <v>0</v>
      </c>
      <c r="J100" s="47">
        <v>3097.49</v>
      </c>
      <c r="N100" s="65"/>
    </row>
    <row r="101" spans="2:14" x14ac:dyDescent="0.25">
      <c r="B101" s="55" t="s">
        <v>3</v>
      </c>
      <c r="C101" s="113" t="s">
        <v>92</v>
      </c>
      <c r="D101" s="113"/>
      <c r="E101" s="113"/>
      <c r="F101" s="113"/>
      <c r="G101" s="113"/>
      <c r="H101" s="113"/>
      <c r="I101" s="44" t="s">
        <v>55</v>
      </c>
      <c r="J101" s="47"/>
      <c r="N101" s="65"/>
    </row>
    <row r="102" spans="2:14" x14ac:dyDescent="0.25">
      <c r="B102" s="55" t="s">
        <v>4</v>
      </c>
      <c r="C102" s="113" t="s">
        <v>150</v>
      </c>
      <c r="D102" s="113"/>
      <c r="E102" s="113"/>
      <c r="F102" s="113"/>
      <c r="G102" s="113"/>
      <c r="H102" s="113"/>
      <c r="I102" s="44" t="s">
        <v>55</v>
      </c>
      <c r="J102" s="47">
        <v>0</v>
      </c>
      <c r="N102" s="65"/>
    </row>
    <row r="103" spans="2:14" x14ac:dyDescent="0.25">
      <c r="B103" s="110" t="s">
        <v>93</v>
      </c>
      <c r="C103" s="110"/>
      <c r="D103" s="110"/>
      <c r="E103" s="110"/>
      <c r="F103" s="110"/>
      <c r="G103" s="110"/>
      <c r="H103" s="110"/>
      <c r="I103" s="54" t="s">
        <v>55</v>
      </c>
      <c r="J103" s="50">
        <f>SUM(J99:J102)</f>
        <v>3297.49</v>
      </c>
      <c r="N103" s="65"/>
    </row>
    <row r="104" spans="2:14" x14ac:dyDescent="0.25">
      <c r="B104" s="119"/>
      <c r="C104" s="120"/>
      <c r="D104" s="120"/>
      <c r="E104" s="120"/>
      <c r="F104" s="120"/>
      <c r="G104" s="120"/>
      <c r="H104" s="120"/>
      <c r="I104" s="120"/>
      <c r="J104" s="120"/>
      <c r="N104" s="65"/>
    </row>
    <row r="105" spans="2:14" x14ac:dyDescent="0.25">
      <c r="B105" s="111" t="s">
        <v>94</v>
      </c>
      <c r="C105" s="111"/>
      <c r="D105" s="111"/>
      <c r="E105" s="111"/>
      <c r="F105" s="111"/>
      <c r="G105" s="111"/>
      <c r="H105" s="111"/>
      <c r="I105" s="111"/>
      <c r="J105" s="111"/>
      <c r="N105" s="65"/>
    </row>
    <row r="106" spans="2:14" x14ac:dyDescent="0.25">
      <c r="B106" s="45">
        <v>6</v>
      </c>
      <c r="C106" s="110" t="s">
        <v>95</v>
      </c>
      <c r="D106" s="110"/>
      <c r="E106" s="110"/>
      <c r="F106" s="110"/>
      <c r="G106" s="110"/>
      <c r="H106" s="110"/>
      <c r="I106" s="45" t="s">
        <v>19</v>
      </c>
      <c r="J106" s="45" t="s">
        <v>33</v>
      </c>
      <c r="N106" s="65"/>
    </row>
    <row r="107" spans="2:14" x14ac:dyDescent="0.25">
      <c r="B107" s="45" t="s">
        <v>1</v>
      </c>
      <c r="C107" s="104" t="s">
        <v>96</v>
      </c>
      <c r="D107" s="104"/>
      <c r="E107" s="104"/>
      <c r="F107" s="104"/>
      <c r="G107" s="104"/>
      <c r="H107" s="104"/>
      <c r="I107" s="58">
        <v>0.13</v>
      </c>
      <c r="J107" s="47">
        <f>TRUNC(((J131)*I107),2)</f>
        <v>998.21</v>
      </c>
      <c r="N107" s="65"/>
    </row>
    <row r="108" spans="2:14" x14ac:dyDescent="0.25">
      <c r="B108" s="45" t="s">
        <v>2</v>
      </c>
      <c r="C108" s="104" t="s">
        <v>97</v>
      </c>
      <c r="D108" s="104"/>
      <c r="E108" s="104"/>
      <c r="F108" s="104"/>
      <c r="G108" s="104"/>
      <c r="H108" s="104"/>
      <c r="I108" s="58">
        <v>0.15931000000000001</v>
      </c>
      <c r="J108" s="47">
        <f>TRUNC(((J131+J107)*I108),2)</f>
        <v>1382.3</v>
      </c>
      <c r="N108" s="65"/>
    </row>
    <row r="109" spans="2:14" x14ac:dyDescent="0.25">
      <c r="B109" s="45" t="s">
        <v>3</v>
      </c>
      <c r="C109" s="126" t="s">
        <v>98</v>
      </c>
      <c r="D109" s="126"/>
      <c r="E109" s="126"/>
      <c r="F109" s="126"/>
      <c r="G109" s="126"/>
      <c r="H109" s="126"/>
      <c r="I109" s="48"/>
      <c r="J109" s="59"/>
      <c r="N109" s="65"/>
    </row>
    <row r="110" spans="2:14" x14ac:dyDescent="0.25">
      <c r="B110" s="45" t="s">
        <v>99</v>
      </c>
      <c r="C110" s="104" t="s">
        <v>100</v>
      </c>
      <c r="D110" s="104"/>
      <c r="E110" s="104"/>
      <c r="F110" s="104"/>
      <c r="G110" s="104"/>
      <c r="H110" s="104"/>
      <c r="I110" s="60">
        <v>1.6500000000000001E-2</v>
      </c>
      <c r="J110" s="47">
        <f>TRUNC(I110*((J131+J107+J108)/(1-I115)),2)</f>
        <v>187.01</v>
      </c>
      <c r="N110" s="65"/>
    </row>
    <row r="111" spans="2:14" x14ac:dyDescent="0.25">
      <c r="B111" s="45" t="s">
        <v>101</v>
      </c>
      <c r="C111" s="104" t="s">
        <v>102</v>
      </c>
      <c r="D111" s="104"/>
      <c r="E111" s="104"/>
      <c r="F111" s="104"/>
      <c r="G111" s="104"/>
      <c r="H111" s="104"/>
      <c r="I111" s="60">
        <v>7.5999999999999998E-2</v>
      </c>
      <c r="J111" s="47">
        <f>TRUNC(I111*(J131+J107+J108)/(1-I115),2)</f>
        <v>861.39</v>
      </c>
      <c r="N111" s="65"/>
    </row>
    <row r="112" spans="2:14" x14ac:dyDescent="0.25">
      <c r="B112" s="45" t="s">
        <v>103</v>
      </c>
      <c r="C112" s="104" t="s">
        <v>104</v>
      </c>
      <c r="D112" s="104"/>
      <c r="E112" s="104"/>
      <c r="F112" s="104"/>
      <c r="G112" s="104"/>
      <c r="H112" s="104"/>
      <c r="I112" s="60">
        <v>0.02</v>
      </c>
      <c r="J112" s="47">
        <f>TRUNC(I112*(J131+J107+J108)/(1-I115),2)</f>
        <v>226.68</v>
      </c>
    </row>
    <row r="113" spans="2:10" x14ac:dyDescent="0.25">
      <c r="B113" s="110" t="s">
        <v>105</v>
      </c>
      <c r="C113" s="110"/>
      <c r="D113" s="110"/>
      <c r="E113" s="110"/>
      <c r="F113" s="110"/>
      <c r="G113" s="110"/>
      <c r="H113" s="110"/>
      <c r="I113" s="60">
        <f>SUM(I107:I112)</f>
        <v>0.40181000000000006</v>
      </c>
      <c r="J113" s="50">
        <f>SUM(J107:J112)</f>
        <v>3655.59</v>
      </c>
    </row>
    <row r="114" spans="2:10" x14ac:dyDescent="0.25">
      <c r="B114" s="2"/>
      <c r="C114" s="71"/>
      <c r="D114" s="71"/>
      <c r="E114" s="71"/>
      <c r="F114" s="71"/>
      <c r="G114" s="71"/>
      <c r="H114" s="71"/>
      <c r="I114" s="71"/>
      <c r="J114" s="71"/>
    </row>
    <row r="115" spans="2:10" x14ac:dyDescent="0.25">
      <c r="B115" s="61" t="s">
        <v>106</v>
      </c>
      <c r="C115" s="125" t="s">
        <v>107</v>
      </c>
      <c r="D115" s="125"/>
      <c r="E115" s="125"/>
      <c r="F115" s="125"/>
      <c r="G115" s="125"/>
      <c r="H115" s="125"/>
      <c r="I115" s="62">
        <f>I110+I111+I112</f>
        <v>0.1125</v>
      </c>
      <c r="J115" s="63"/>
    </row>
    <row r="116" spans="2:10" x14ac:dyDescent="0.25">
      <c r="B116" s="23"/>
      <c r="C116" s="73">
        <v>100</v>
      </c>
      <c r="D116" s="73"/>
      <c r="E116" s="73"/>
      <c r="F116" s="73"/>
      <c r="G116" s="73"/>
      <c r="H116" s="73"/>
      <c r="I116" s="24"/>
      <c r="J116" s="25"/>
    </row>
    <row r="117" spans="2:10" x14ac:dyDescent="0.25">
      <c r="B117" s="26"/>
      <c r="C117" s="27"/>
      <c r="D117" s="27"/>
      <c r="E117" s="27"/>
      <c r="F117" s="27"/>
      <c r="G117" s="27"/>
      <c r="H117" s="27"/>
      <c r="I117" s="24"/>
      <c r="J117" s="25"/>
    </row>
    <row r="118" spans="2:10" x14ac:dyDescent="0.25">
      <c r="B118" s="23" t="s">
        <v>108</v>
      </c>
      <c r="C118" s="73" t="s">
        <v>109</v>
      </c>
      <c r="D118" s="73"/>
      <c r="E118" s="73"/>
      <c r="F118" s="73"/>
      <c r="G118" s="73"/>
      <c r="H118" s="73"/>
      <c r="I118" s="24"/>
      <c r="J118" s="25">
        <f>J33+J66+J75+J95+J103+J107+J108</f>
        <v>10059.109999999999</v>
      </c>
    </row>
    <row r="119" spans="2:10" x14ac:dyDescent="0.25">
      <c r="B119" s="23"/>
      <c r="C119" s="27"/>
      <c r="D119" s="27"/>
      <c r="E119" s="27"/>
      <c r="F119" s="27"/>
      <c r="G119" s="27"/>
      <c r="H119" s="27"/>
      <c r="I119" s="24"/>
      <c r="J119" s="25"/>
    </row>
    <row r="120" spans="2:10" x14ac:dyDescent="0.25">
      <c r="B120" s="23" t="s">
        <v>110</v>
      </c>
      <c r="C120" s="73" t="s">
        <v>111</v>
      </c>
      <c r="D120" s="73"/>
      <c r="E120" s="73"/>
      <c r="F120" s="73"/>
      <c r="G120" s="73"/>
      <c r="H120" s="73"/>
      <c r="I120" s="24"/>
      <c r="J120" s="25">
        <f>TRUNC(J118/(1-I115),2)</f>
        <v>11334.2</v>
      </c>
    </row>
    <row r="121" spans="2:10" x14ac:dyDescent="0.25">
      <c r="B121" s="23"/>
      <c r="C121" s="27"/>
      <c r="D121" s="27"/>
      <c r="E121" s="27"/>
      <c r="F121" s="27"/>
      <c r="G121" s="27"/>
      <c r="H121" s="27"/>
      <c r="I121" s="24"/>
      <c r="J121" s="25"/>
    </row>
    <row r="122" spans="2:10" x14ac:dyDescent="0.25">
      <c r="B122" s="28"/>
      <c r="C122" s="69" t="s">
        <v>112</v>
      </c>
      <c r="D122" s="69"/>
      <c r="E122" s="69"/>
      <c r="F122" s="69"/>
      <c r="G122" s="69"/>
      <c r="H122" s="69"/>
      <c r="I122" s="29"/>
      <c r="J122" s="30">
        <f>J120-J118</f>
        <v>1275.090000000002</v>
      </c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11"/>
    </row>
    <row r="124" spans="2:10" x14ac:dyDescent="0.25">
      <c r="B124" s="107" t="s">
        <v>113</v>
      </c>
      <c r="C124" s="107"/>
      <c r="D124" s="107"/>
      <c r="E124" s="107"/>
      <c r="F124" s="107"/>
      <c r="G124" s="107"/>
      <c r="H124" s="107"/>
      <c r="I124" s="107"/>
      <c r="J124" s="107"/>
    </row>
    <row r="125" spans="2:10" x14ac:dyDescent="0.25">
      <c r="B125" s="110" t="s">
        <v>114</v>
      </c>
      <c r="C125" s="110"/>
      <c r="D125" s="110"/>
      <c r="E125" s="110"/>
      <c r="F125" s="110"/>
      <c r="G125" s="110"/>
      <c r="H125" s="110"/>
      <c r="I125" s="110"/>
      <c r="J125" s="45" t="s">
        <v>33</v>
      </c>
    </row>
    <row r="126" spans="2:10" x14ac:dyDescent="0.25">
      <c r="B126" s="44" t="s">
        <v>1</v>
      </c>
      <c r="C126" s="104" t="s">
        <v>31</v>
      </c>
      <c r="D126" s="104"/>
      <c r="E126" s="104"/>
      <c r="F126" s="104"/>
      <c r="G126" s="104"/>
      <c r="H126" s="104"/>
      <c r="I126" s="104"/>
      <c r="J126" s="47">
        <f>J33</f>
        <v>1743.69</v>
      </c>
    </row>
    <row r="127" spans="2:10" x14ac:dyDescent="0.25">
      <c r="B127" s="44" t="s">
        <v>2</v>
      </c>
      <c r="C127" s="104" t="s">
        <v>39</v>
      </c>
      <c r="D127" s="104"/>
      <c r="E127" s="104"/>
      <c r="F127" s="104"/>
      <c r="G127" s="104"/>
      <c r="H127" s="104"/>
      <c r="I127" s="104"/>
      <c r="J127" s="47">
        <f>J66</f>
        <v>2472.9199999999996</v>
      </c>
    </row>
    <row r="128" spans="2:10" x14ac:dyDescent="0.25">
      <c r="B128" s="44" t="s">
        <v>3</v>
      </c>
      <c r="C128" s="104" t="s">
        <v>66</v>
      </c>
      <c r="D128" s="104"/>
      <c r="E128" s="104"/>
      <c r="F128" s="104"/>
      <c r="G128" s="104"/>
      <c r="H128" s="104"/>
      <c r="I128" s="104"/>
      <c r="J128" s="47">
        <f>J75</f>
        <v>123.94999999999999</v>
      </c>
    </row>
    <row r="129" spans="2:10" x14ac:dyDescent="0.25">
      <c r="B129" s="44" t="s">
        <v>4</v>
      </c>
      <c r="C129" s="104" t="s">
        <v>73</v>
      </c>
      <c r="D129" s="104"/>
      <c r="E129" s="104"/>
      <c r="F129" s="104"/>
      <c r="G129" s="104"/>
      <c r="H129" s="104"/>
      <c r="I129" s="104"/>
      <c r="J129" s="47">
        <f>J95</f>
        <v>40.550000000000004</v>
      </c>
    </row>
    <row r="130" spans="2:10" x14ac:dyDescent="0.25">
      <c r="B130" s="44" t="s">
        <v>12</v>
      </c>
      <c r="C130" s="104" t="s">
        <v>90</v>
      </c>
      <c r="D130" s="104"/>
      <c r="E130" s="104"/>
      <c r="F130" s="104"/>
      <c r="G130" s="104"/>
      <c r="H130" s="104"/>
      <c r="I130" s="104"/>
      <c r="J130" s="47">
        <f>J103</f>
        <v>3297.49</v>
      </c>
    </row>
    <row r="131" spans="2:10" x14ac:dyDescent="0.25">
      <c r="B131" s="45"/>
      <c r="C131" s="110" t="s">
        <v>115</v>
      </c>
      <c r="D131" s="110"/>
      <c r="E131" s="110"/>
      <c r="F131" s="110"/>
      <c r="G131" s="110"/>
      <c r="H131" s="110"/>
      <c r="I131" s="110"/>
      <c r="J131" s="50">
        <f>SUM(J126:J130)</f>
        <v>7678.5999999999995</v>
      </c>
    </row>
    <row r="132" spans="2:10" x14ac:dyDescent="0.25">
      <c r="B132" s="44" t="s">
        <v>13</v>
      </c>
      <c r="C132" s="104" t="s">
        <v>94</v>
      </c>
      <c r="D132" s="104"/>
      <c r="E132" s="104"/>
      <c r="F132" s="104"/>
      <c r="G132" s="104"/>
      <c r="H132" s="104"/>
      <c r="I132" s="104"/>
      <c r="J132" s="47">
        <f>J113</f>
        <v>3655.59</v>
      </c>
    </row>
    <row r="133" spans="2:10" ht="18" x14ac:dyDescent="0.25">
      <c r="B133" s="127" t="s">
        <v>116</v>
      </c>
      <c r="C133" s="127"/>
      <c r="D133" s="127"/>
      <c r="E133" s="127"/>
      <c r="F133" s="127"/>
      <c r="G133" s="127"/>
      <c r="H133" s="127"/>
      <c r="I133" s="127"/>
      <c r="J133" s="64">
        <f>TRUNC(J131+J132,2)</f>
        <v>11334.19</v>
      </c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3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9"/>
      <c r="C136" s="40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4"/>
      <c r="C137" s="34"/>
      <c r="D137" s="35"/>
    </row>
    <row r="138" spans="2:10" x14ac:dyDescent="0.25">
      <c r="B138" s="36"/>
      <c r="C138" s="32"/>
      <c r="D138" s="32"/>
    </row>
    <row r="139" spans="2:10" x14ac:dyDescent="0.25">
      <c r="B139" s="36"/>
      <c r="C139" s="32"/>
      <c r="D139" s="32"/>
    </row>
  </sheetData>
  <mergeCells count="139"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</mergeCells>
  <pageMargins left="0.511811024" right="0.511811024" top="0.78740157499999996" bottom="0.78740157499999996" header="0.31496062000000002" footer="0.31496062000000002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TÉCNICO EXECUTIVO</vt:lpstr>
      <vt:lpstr>SECRETARIO EXECUTIVO</vt:lpstr>
      <vt:lpstr>RECEPCIONISTA</vt:lpstr>
      <vt:lpstr>GARÇONARIA</vt:lpstr>
      <vt:lpstr>ENC. GERAL</vt:lpstr>
      <vt:lpstr>COPEIRAGEM</vt:lpstr>
      <vt:lpstr>AUXILIAR SERV. GERAIS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gisele.oliveira</dc:creator>
  <cp:lastModifiedBy>365</cp:lastModifiedBy>
  <cp:lastPrinted>2025-10-23T20:10:09Z</cp:lastPrinted>
  <dcterms:created xsi:type="dcterms:W3CDTF">2011-07-13T17:15:58Z</dcterms:created>
  <dcterms:modified xsi:type="dcterms:W3CDTF">2025-10-23T20:10:14Z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